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22" activeTab="0"/>
  </bookViews>
  <sheets>
    <sheet name="O.S. OMA-3825-750" sheetId="1" r:id="rId1"/>
    <sheet name="composite motor" sheetId="2" r:id="rId2"/>
  </sheets>
  <definedNames/>
  <calcPr fullCalcOnLoad="1"/>
</workbook>
</file>

<file path=xl/sharedStrings.xml><?xml version="1.0" encoding="utf-8"?>
<sst xmlns="http://schemas.openxmlformats.org/spreadsheetml/2006/main" count="283" uniqueCount="121">
  <si>
    <t>Motor Name               Date:</t>
  </si>
  <si>
    <t>Data is input into green cells only</t>
  </si>
  <si>
    <t>Turnigy G25 Brushless Outrunner 710kv</t>
  </si>
  <si>
    <t>Supplier Data:</t>
  </si>
  <si>
    <t>Drill Press RPM:</t>
  </si>
  <si>
    <t>Kv:</t>
  </si>
  <si>
    <t>Weight (g):</t>
  </si>
  <si>
    <t>AC volts</t>
  </si>
  <si>
    <t>RPM</t>
  </si>
  <si>
    <t>v-peak</t>
  </si>
  <si>
    <t>1000/RPM</t>
  </si>
  <si>
    <t>Ke</t>
  </si>
  <si>
    <t>Kv</t>
  </si>
  <si>
    <t>Kt</t>
  </si>
  <si>
    <t>Max Amps:</t>
  </si>
  <si>
    <t>Watts:</t>
  </si>
  <si>
    <t>No Load Amps:</t>
  </si>
  <si>
    <t>1.6A</t>
  </si>
  <si>
    <t>11.1V</t>
  </si>
  <si>
    <t># LiP Cell:</t>
  </si>
  <si>
    <t>3–4/11.1v-14.8v</t>
  </si>
  <si>
    <t>Average</t>
  </si>
  <si>
    <t>Generic Name:</t>
  </si>
  <si>
    <t>3553-710, 185g</t>
  </si>
  <si>
    <t>Poles*:</t>
  </si>
  <si>
    <t>ESC used &amp; Timing</t>
  </si>
  <si>
    <t>Primary Battery</t>
  </si>
  <si>
    <t>*Poles are the number of magnets</t>
  </si>
  <si>
    <t>Castle Creations ICE 50 (low timing)</t>
  </si>
  <si>
    <t>4S1P M1 (A123 Systems) from DEWALT Pack</t>
  </si>
  <si>
    <t>New Generic Name</t>
  </si>
  <si>
    <t>3553-740, 185g</t>
  </si>
  <si>
    <t>Elevation (m):</t>
  </si>
  <si>
    <t>287m</t>
  </si>
  <si>
    <t>Temp (C):</t>
  </si>
  <si>
    <t>~12 deg. C</t>
  </si>
  <si>
    <t>Pressure(in.):</t>
  </si>
  <si>
    <t>falling</t>
  </si>
  <si>
    <t>No Load Data:</t>
  </si>
  <si>
    <t>Drive Calculator Calculations AFTER motor is created</t>
  </si>
  <si>
    <t>Volts</t>
  </si>
  <si>
    <t>Amps</t>
  </si>
  <si>
    <t>No Load 1</t>
  </si>
  <si>
    <t>Drive Calc Kv</t>
  </si>
  <si>
    <t>Rd</t>
  </si>
  <si>
    <t>Emeter II Data:</t>
  </si>
  <si>
    <t>RPM/V</t>
  </si>
  <si>
    <t>Kv [rpm/V]</t>
  </si>
  <si>
    <t>No Load 2</t>
  </si>
  <si>
    <t>Drive Calc ns</t>
  </si>
  <si>
    <t>rpm/V</t>
  </si>
  <si>
    <t>Note that RPM/V is what DC calls ns rpm/V</t>
  </si>
  <si>
    <t>Props:</t>
  </si>
  <si>
    <t>Pin (watts)</t>
  </si>
  <si>
    <t>Vnet</t>
  </si>
  <si>
    <t>Inet</t>
  </si>
  <si>
    <t>Pout(1)</t>
  </si>
  <si>
    <t>Pout(2)</t>
  </si>
  <si>
    <t>Pout Avg.</t>
  </si>
  <si>
    <t>Pconst^ 3</t>
  </si>
  <si>
    <t>eff.</t>
  </si>
  <si>
    <t>Master Airscrew 10x8 G/F 3 Series</t>
  </si>
  <si>
    <t>Pconst^ 3.2</t>
  </si>
  <si>
    <t xml:space="preserve">APC 12x8E </t>
  </si>
  <si>
    <t>APC 13x8E</t>
  </si>
  <si>
    <t>APC 14x10E</t>
  </si>
  <si>
    <t>Note regarding Pconst (Prop Constant) exponent</t>
  </si>
  <si>
    <t>The cells for the Pconst are not shown in green but the exponent may be changed to make the prediction more accurate.</t>
  </si>
  <si>
    <t>Use an exponent of 3.2 for APC E (thin electric props) &amp; an exponent of 3 for other props.</t>
  </si>
  <si>
    <t>mm</t>
  </si>
  <si>
    <t>Inches</t>
  </si>
  <si>
    <t>Motor Info URL:</t>
  </si>
  <si>
    <t>Dimensions:</t>
  </si>
  <si>
    <t>HK</t>
  </si>
  <si>
    <t>#1</t>
  </si>
  <si>
    <t>http://www.hobbyking.com/hobbyking/store/__19024__Turnigy_G25_Brushless_Outrunner_710kv.html</t>
  </si>
  <si>
    <t>Motor diameter:</t>
  </si>
  <si>
    <t>Motor length w/bump:</t>
  </si>
  <si>
    <t>NA</t>
  </si>
  <si>
    <t>Motor length no bump:</t>
  </si>
  <si>
    <t>Motor Shaft Length:</t>
  </si>
  <si>
    <t>Motor Shaft Diameter:</t>
  </si>
  <si>
    <t>Prop Adapter Length:</t>
  </si>
  <si>
    <t>Adapter Backplate to End of Shaft:</t>
  </si>
  <si>
    <t>Adapter Shaft Diameter:</t>
  </si>
  <si>
    <t>Adapter Backplate &amp; Prop Washer Dia.:</t>
  </si>
  <si>
    <t>Grams</t>
  </si>
  <si>
    <t>Ounces</t>
  </si>
  <si>
    <t>Weights:</t>
  </si>
  <si>
    <t>Motor w/leads &amp; connectors:</t>
  </si>
  <si>
    <t>“+” Motor Mount w/4 screws:</t>
  </si>
  <si>
    <t>Prop Adapter:</t>
  </si>
  <si>
    <t>Total Less Prop Adapter:</t>
  </si>
  <si>
    <t>This is the composite motor data based on both motors</t>
  </si>
  <si>
    <t>Date:</t>
  </si>
  <si>
    <t xml:space="preserve">Kv for #1 O.S. .25 2-Stroke Brushless Motor </t>
  </si>
  <si>
    <t>Used drill press to spin motor at 1560 RPM, volts measured with Radio Shack mulitmeters #22-188 &amp; #20-168A (one used to verify the other)</t>
  </si>
  <si>
    <t>Motor Wt.</t>
  </si>
  <si>
    <t>No Load</t>
  </si>
  <si>
    <t>3S "A123" 2300mAh</t>
  </si>
  <si>
    <t>2S "A123" 2300mAh</t>
  </si>
  <si>
    <t>volts</t>
  </si>
  <si>
    <t>1000/1560</t>
  </si>
  <si>
    <t>using /0.95</t>
  </si>
  <si>
    <t>ESC: CC Thunderbird 54 (timing not adj.)</t>
  </si>
  <si>
    <t>No Load, 3S "A123" 2300mAh</t>
  </si>
  <si>
    <t>Raw Kv:</t>
  </si>
  <si>
    <t>No Load, 2S "A123" 2300mAh</t>
  </si>
  <si>
    <t>Elevation:</t>
  </si>
  <si>
    <t>Temp:</t>
  </si>
  <si>
    <t>~15 deg. C</t>
  </si>
  <si>
    <t>Battery:</t>
  </si>
  <si>
    <t>3S1P M1 (A123 Systems) from DEWALT Pack</t>
  </si>
  <si>
    <t>Prop: Graupner 8x6 Nylon</t>
  </si>
  <si>
    <t>Watts In</t>
  </si>
  <si>
    <t>watts out avg</t>
  </si>
  <si>
    <t>Pconst^ 3.0</t>
  </si>
  <si>
    <t>Average:</t>
  </si>
  <si>
    <t xml:space="preserve">Prop: APC 9x7.5E </t>
  </si>
  <si>
    <t>Prop: MA 10x8 G/F 3 Series</t>
  </si>
  <si>
    <t>Prop: APC 11x7E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</si>
</sst>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DD/YY"/>
    <numFmt numFmtId="166" formatCode="0"/>
    <numFmt numFmtId="167" formatCode="M/D/YYYY"/>
    <numFmt numFmtId="168" formatCode="0.000"/>
    <numFmt numFmtId="169" formatCode="0.0"/>
    <numFmt numFmtId="170" formatCode="0.00"/>
    <numFmt numFmtId="171" formatCode="0.0%"/>
    <numFmt numFmtId="172" formatCode="0.0000"/>
    <numFmt numFmtId="173" formatCode="D\-MMM\-YY"/>
    <numFmt numFmtId="174" formatCode="0%"/>
  </numFmts>
  <fonts count="8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9"/>
      <name val="Verdana"/>
      <family val="2"/>
    </font>
    <font>
      <sz val="10"/>
      <color indexed="8"/>
      <name val="Sans"/>
      <family val="2"/>
    </font>
    <font>
      <b/>
      <sz val="10"/>
      <color indexed="8"/>
      <name val="Sans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5" fontId="3" fillId="2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3" fillId="2" borderId="0" xfId="0" applyFont="1" applyFill="1" applyAlignment="1">
      <alignment/>
    </xf>
    <xf numFmtId="164" fontId="0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5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6" fontId="3" fillId="2" borderId="0" xfId="0" applyNumberFormat="1" applyFont="1" applyFill="1" applyAlignment="1">
      <alignment horizontal="left"/>
    </xf>
    <xf numFmtId="164" fontId="2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168" fontId="3" fillId="2" borderId="0" xfId="0" applyNumberFormat="1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166" fontId="5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left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70" fontId="0" fillId="0" borderId="0" xfId="0" applyNumberFormat="1" applyFont="1" applyAlignment="1">
      <alignment horizontal="center"/>
    </xf>
    <xf numFmtId="164" fontId="5" fillId="2" borderId="0" xfId="0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 applyProtection="1">
      <alignment/>
      <protection/>
    </xf>
    <xf numFmtId="164" fontId="1" fillId="0" borderId="0" xfId="0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10" zoomScaleNormal="110" workbookViewId="0" topLeftCell="A1">
      <selection activeCell="K1" sqref="K1"/>
    </sheetView>
  </sheetViews>
  <sheetFormatPr defaultColWidth="11.00390625" defaultRowHeight="12.75"/>
  <cols>
    <col min="1" max="1" width="29.25390625" style="0" customWidth="1"/>
    <col min="2" max="2" width="8.625" style="0" customWidth="1"/>
    <col min="3" max="3" width="10.375" style="0" customWidth="1"/>
    <col min="4" max="4" width="9.50390625" style="0" customWidth="1"/>
    <col min="5" max="5" width="9.25390625" style="0" customWidth="1"/>
    <col min="6" max="7" width="8.25390625" style="0" customWidth="1"/>
    <col min="8" max="8" width="7.25390625" style="0" customWidth="1"/>
    <col min="9" max="9" width="13.875" style="0" customWidth="1"/>
    <col min="10" max="10" width="8.50390625" style="0" customWidth="1"/>
    <col min="11" max="11" width="14.875" style="0" customWidth="1"/>
    <col min="12" max="12" width="8.00390625" style="0" customWidth="1"/>
    <col min="13" max="13" width="13.125" style="0" customWidth="1"/>
  </cols>
  <sheetData>
    <row r="1" spans="1:10" ht="12.75">
      <c r="A1" s="1" t="s">
        <v>0</v>
      </c>
      <c r="B1" s="2">
        <v>39850</v>
      </c>
      <c r="D1" s="3" t="s">
        <v>1</v>
      </c>
      <c r="E1" s="4"/>
      <c r="H1" s="4"/>
      <c r="J1" s="4"/>
    </row>
    <row r="2" spans="1:10" ht="12.75">
      <c r="A2" s="5" t="s">
        <v>2</v>
      </c>
      <c r="B2" s="5"/>
      <c r="J2" s="1" t="s">
        <v>3</v>
      </c>
    </row>
    <row r="3" spans="4:11" ht="12.75">
      <c r="D3" s="1" t="s">
        <v>4</v>
      </c>
      <c r="E3" s="5">
        <v>1590</v>
      </c>
      <c r="J3" s="6" t="s">
        <v>5</v>
      </c>
      <c r="K3" s="7">
        <v>710</v>
      </c>
    </row>
    <row r="4" spans="1:11" ht="12.75">
      <c r="A4" s="8"/>
      <c r="J4" s="6" t="s">
        <v>6</v>
      </c>
      <c r="K4" s="7">
        <v>185</v>
      </c>
    </row>
    <row r="5" spans="1:11" ht="12.75">
      <c r="A5" s="9" t="s">
        <v>7</v>
      </c>
      <c r="B5" t="s">
        <v>8</v>
      </c>
      <c r="C5" t="s">
        <v>9</v>
      </c>
      <c r="D5" t="s">
        <v>10</v>
      </c>
      <c r="E5" t="s">
        <v>11</v>
      </c>
      <c r="F5" s="10" t="s">
        <v>12</v>
      </c>
      <c r="G5" s="10" t="s">
        <v>13</v>
      </c>
      <c r="J5" s="6" t="s">
        <v>14</v>
      </c>
      <c r="K5" s="7">
        <v>44</v>
      </c>
    </row>
    <row r="6" spans="1:11" ht="12.75">
      <c r="A6" s="11">
        <v>1.604</v>
      </c>
      <c r="B6" s="12">
        <f>E3</f>
        <v>1590</v>
      </c>
      <c r="C6" s="12">
        <f>A6*1.414</f>
        <v>2.268056</v>
      </c>
      <c r="D6" s="12">
        <f>1000/B6</f>
        <v>0.6289308176100629</v>
      </c>
      <c r="E6" s="12">
        <f>(C6*D6)/1000</f>
        <v>0.001426450314465409</v>
      </c>
      <c r="F6" s="13">
        <f>1/E6/0.95</f>
        <v>737.9377804279592</v>
      </c>
      <c r="G6" s="14">
        <f>1352/F6</f>
        <v>1.8321327838993715</v>
      </c>
      <c r="J6" s="6" t="s">
        <v>15</v>
      </c>
      <c r="K6" s="7">
        <v>600</v>
      </c>
    </row>
    <row r="7" spans="1:12" ht="12.75">
      <c r="A7" s="11">
        <v>1.605</v>
      </c>
      <c r="B7" s="12">
        <f>E3</f>
        <v>1590</v>
      </c>
      <c r="C7" s="12">
        <f>A7*1.414</f>
        <v>2.2694699999999997</v>
      </c>
      <c r="D7" s="12">
        <f>1000/B7</f>
        <v>0.6289308176100629</v>
      </c>
      <c r="E7" s="12">
        <f>(C7*D7)/1000</f>
        <v>0.0014273396226415092</v>
      </c>
      <c r="F7" s="13">
        <f>1/E7/0.95</f>
        <v>737.4780061099357</v>
      </c>
      <c r="G7" s="14">
        <f>1352/F7</f>
        <v>1.8332750113207548</v>
      </c>
      <c r="J7" s="6" t="s">
        <v>16</v>
      </c>
      <c r="K7" s="7" t="s">
        <v>17</v>
      </c>
      <c r="L7" s="7" t="s">
        <v>18</v>
      </c>
    </row>
    <row r="8" spans="1:11" ht="12.75">
      <c r="A8" s="11">
        <v>1.6059999999999999</v>
      </c>
      <c r="B8" s="12">
        <f>E3</f>
        <v>1590</v>
      </c>
      <c r="C8" s="12">
        <f>A8*1.414</f>
        <v>2.2708839999999997</v>
      </c>
      <c r="D8" s="12">
        <f>1000/B8</f>
        <v>0.6289308176100629</v>
      </c>
      <c r="E8" s="12">
        <f>(C8*D8)/1000</f>
        <v>0.0014282289308176098</v>
      </c>
      <c r="F8" s="13">
        <f>1/E8/0.95</f>
        <v>737.0188043626692</v>
      </c>
      <c r="G8" s="14">
        <f>1352/F8</f>
        <v>1.8344172387421385</v>
      </c>
      <c r="J8" s="6" t="s">
        <v>19</v>
      </c>
      <c r="K8" s="7" t="s">
        <v>20</v>
      </c>
    </row>
    <row r="9" spans="1:15" ht="12.75">
      <c r="A9" s="15">
        <f>AVERAGE(A6:A8)</f>
        <v>1.6049999999999998</v>
      </c>
      <c r="B9" s="16">
        <f>E3</f>
        <v>1590</v>
      </c>
      <c r="C9" s="16">
        <f>A9*1.414</f>
        <v>2.2694699999999997</v>
      </c>
      <c r="D9" s="17">
        <f>1000/B9</f>
        <v>0.6289308176100629</v>
      </c>
      <c r="E9" s="16">
        <f>(C9*D9)/1000</f>
        <v>0.0014273396226415092</v>
      </c>
      <c r="F9" s="18">
        <f>1/E9/0.95</f>
        <v>737.4780061099357</v>
      </c>
      <c r="G9" s="19">
        <f>1352/F9</f>
        <v>1.8332750113207548</v>
      </c>
      <c r="H9" s="16" t="s">
        <v>21</v>
      </c>
      <c r="J9" s="6" t="s">
        <v>22</v>
      </c>
      <c r="K9" s="20" t="s">
        <v>23</v>
      </c>
      <c r="N9" s="16"/>
      <c r="O9" s="16"/>
    </row>
    <row r="10" spans="10:11" ht="12.75">
      <c r="J10" s="6" t="s">
        <v>24</v>
      </c>
      <c r="K10" s="7">
        <v>10</v>
      </c>
    </row>
    <row r="11" spans="1:10" ht="12.75">
      <c r="A11" s="16" t="s">
        <v>25</v>
      </c>
      <c r="D11" s="21" t="s">
        <v>26</v>
      </c>
      <c r="J11" t="s">
        <v>27</v>
      </c>
    </row>
    <row r="12" spans="1:11" ht="12.75">
      <c r="A12" s="11" t="s">
        <v>28</v>
      </c>
      <c r="B12" s="11"/>
      <c r="D12" s="5" t="s">
        <v>29</v>
      </c>
      <c r="E12" s="5"/>
      <c r="F12" s="5"/>
      <c r="G12" s="5"/>
      <c r="H12" s="5"/>
      <c r="K12" s="16" t="s">
        <v>30</v>
      </c>
    </row>
    <row r="13" spans="7:11" ht="12.75">
      <c r="G13" s="16"/>
      <c r="H13" s="16"/>
      <c r="K13" s="20" t="s">
        <v>31</v>
      </c>
    </row>
    <row r="14" spans="1:11" ht="12.75">
      <c r="A14" s="1" t="s">
        <v>32</v>
      </c>
      <c r="B14" s="5" t="s">
        <v>33</v>
      </c>
      <c r="C14" s="1" t="s">
        <v>34</v>
      </c>
      <c r="D14" s="5" t="s">
        <v>35</v>
      </c>
      <c r="E14" s="6"/>
      <c r="F14" s="1" t="s">
        <v>36</v>
      </c>
      <c r="G14" s="5">
        <v>30.02</v>
      </c>
      <c r="H14" s="5" t="s">
        <v>37</v>
      </c>
      <c r="K14" s="16"/>
    </row>
    <row r="15" spans="1:11" ht="12.75">
      <c r="A15" s="1"/>
      <c r="B15" s="1"/>
      <c r="C15" s="1"/>
      <c r="D15" s="1"/>
      <c r="E15" s="6"/>
      <c r="F15" s="1"/>
      <c r="G15" s="1"/>
      <c r="H15" s="1"/>
      <c r="K15" s="16"/>
    </row>
    <row r="16" spans="1:8" ht="12.75">
      <c r="A16" s="22" t="s">
        <v>38</v>
      </c>
      <c r="H16" s="16" t="s">
        <v>39</v>
      </c>
    </row>
    <row r="17" spans="2:10" ht="12.75">
      <c r="B17" t="s">
        <v>40</v>
      </c>
      <c r="C17" t="s">
        <v>8</v>
      </c>
      <c r="D17" t="s">
        <v>41</v>
      </c>
      <c r="E17" t="s">
        <v>42</v>
      </c>
      <c r="H17" t="s">
        <v>43</v>
      </c>
      <c r="J17" t="s">
        <v>44</v>
      </c>
    </row>
    <row r="18" spans="1:11" ht="12.75">
      <c r="A18" s="6" t="s">
        <v>45</v>
      </c>
      <c r="B18" s="23">
        <v>14.253</v>
      </c>
      <c r="C18" s="24">
        <v>10510</v>
      </c>
      <c r="D18" s="23">
        <v>1.7133</v>
      </c>
      <c r="E18" s="1" t="s">
        <v>46</v>
      </c>
      <c r="F18" s="25">
        <f>C18/B18</f>
        <v>737.3886199396618</v>
      </c>
      <c r="H18" s="7">
        <v>744</v>
      </c>
      <c r="I18" t="s">
        <v>47</v>
      </c>
      <c r="J18" s="12">
        <f>(B18-(C18/H18))/D18</f>
        <v>0.07392512343342916</v>
      </c>
      <c r="K18" s="26"/>
    </row>
    <row r="19" spans="2:15" ht="12.75">
      <c r="B19" t="s">
        <v>40</v>
      </c>
      <c r="C19" t="s">
        <v>8</v>
      </c>
      <c r="D19" t="s">
        <v>41</v>
      </c>
      <c r="E19" t="s">
        <v>48</v>
      </c>
      <c r="H19" t="s">
        <v>49</v>
      </c>
      <c r="L19" s="16"/>
      <c r="M19" s="16"/>
      <c r="O19" s="16"/>
    </row>
    <row r="20" spans="1:11" ht="12.75">
      <c r="A20" s="6" t="s">
        <v>45</v>
      </c>
      <c r="B20" s="23">
        <v>10.65</v>
      </c>
      <c r="C20" s="24">
        <v>7840</v>
      </c>
      <c r="D20" s="23">
        <v>1.6367</v>
      </c>
      <c r="E20" s="1" t="s">
        <v>46</v>
      </c>
      <c r="F20" s="25">
        <f>C20/B20</f>
        <v>736.1502347417841</v>
      </c>
      <c r="H20" s="7">
        <v>736</v>
      </c>
      <c r="I20" t="s">
        <v>50</v>
      </c>
      <c r="J20" s="12">
        <f>(B20-(C20/H18))/D20</f>
        <v>0.0686537492502293</v>
      </c>
      <c r="K20" s="16"/>
    </row>
    <row r="21" spans="8:11" ht="12.75">
      <c r="H21" s="27" t="s">
        <v>51</v>
      </c>
      <c r="I21" s="28"/>
      <c r="J21" s="28"/>
      <c r="K21" s="28"/>
    </row>
    <row r="22" ht="12.75">
      <c r="A22" s="8"/>
    </row>
    <row r="23" spans="1:13" ht="12.75">
      <c r="A23" s="16" t="s">
        <v>52</v>
      </c>
      <c r="B23" t="s">
        <v>40</v>
      </c>
      <c r="C23" t="s">
        <v>8</v>
      </c>
      <c r="D23" t="s">
        <v>41</v>
      </c>
      <c r="E23" t="s">
        <v>53</v>
      </c>
      <c r="F23" t="s">
        <v>54</v>
      </c>
      <c r="G23" t="s">
        <v>55</v>
      </c>
      <c r="H23" t="s">
        <v>56</v>
      </c>
      <c r="I23" t="s">
        <v>57</v>
      </c>
      <c r="J23" t="s">
        <v>58</v>
      </c>
      <c r="K23" t="s">
        <v>59</v>
      </c>
      <c r="L23" t="s">
        <v>60</v>
      </c>
      <c r="M23" t="s">
        <v>44</v>
      </c>
    </row>
    <row r="24" spans="1:13" ht="12.75">
      <c r="A24" s="5" t="s">
        <v>61</v>
      </c>
      <c r="B24" s="23">
        <v>12.277</v>
      </c>
      <c r="C24" s="24">
        <v>8174</v>
      </c>
      <c r="D24" s="23">
        <v>18.509</v>
      </c>
      <c r="E24" s="13">
        <f>B24*D24</f>
        <v>227.234993</v>
      </c>
      <c r="F24" s="29">
        <f>C24/$F$9</f>
        <v>11.083720371698114</v>
      </c>
      <c r="G24" s="29">
        <f>D24-((B24*$D$20)/$B$20)</f>
        <v>16.622261417840377</v>
      </c>
      <c r="H24" s="13">
        <f>F24*G24</f>
        <v>184.23649750060895</v>
      </c>
      <c r="I24" s="13">
        <f>($G$9*G24*PI()*2*C24)/8496.7154</f>
        <v>184.19640808494754</v>
      </c>
      <c r="J24" s="13">
        <f>AVERAGE(H24:I24)</f>
        <v>184.21645279277823</v>
      </c>
      <c r="K24" s="12">
        <f>J24/(C24/1000)^3</f>
        <v>0.33730634858052616</v>
      </c>
      <c r="L24" s="30">
        <f>J24/E24</f>
        <v>0.810686991297939</v>
      </c>
      <c r="M24" s="31">
        <f>(B24-(C24/$F$9))/D24</f>
        <v>0.06447023763044386</v>
      </c>
    </row>
    <row r="25" spans="1:13" ht="12.75">
      <c r="A25" s="13"/>
      <c r="B25" t="s">
        <v>40</v>
      </c>
      <c r="C25" t="s">
        <v>8</v>
      </c>
      <c r="D25" t="s">
        <v>41</v>
      </c>
      <c r="E25" t="s">
        <v>53</v>
      </c>
      <c r="F25" t="s">
        <v>54</v>
      </c>
      <c r="G25" t="s">
        <v>55</v>
      </c>
      <c r="H25" t="s">
        <v>56</v>
      </c>
      <c r="I25" t="s">
        <v>57</v>
      </c>
      <c r="J25" t="s">
        <v>58</v>
      </c>
      <c r="K25" t="s">
        <v>62</v>
      </c>
      <c r="L25" t="s">
        <v>60</v>
      </c>
      <c r="M25" t="s">
        <v>44</v>
      </c>
    </row>
    <row r="26" spans="1:13" ht="12.75">
      <c r="A26" s="5" t="s">
        <v>63</v>
      </c>
      <c r="B26" s="23">
        <v>11.676</v>
      </c>
      <c r="C26" s="24">
        <v>7418</v>
      </c>
      <c r="D26" s="23">
        <v>24.457</v>
      </c>
      <c r="E26" s="13">
        <f>B26*D26</f>
        <v>285.559932</v>
      </c>
      <c r="F26" s="29">
        <f>C26/$F$9</f>
        <v>10.058605054716981</v>
      </c>
      <c r="G26" s="29">
        <f>D26-((B26*$D$20)/$B$20)</f>
        <v>22.662623549295777</v>
      </c>
      <c r="H26" s="13">
        <f>F26*G26</f>
        <v>227.9543797860946</v>
      </c>
      <c r="I26" s="13">
        <f>($G$9*G26*PI()*2*C26)/8496.7154</f>
        <v>227.9047774651264</v>
      </c>
      <c r="J26" s="13">
        <f>AVERAGE(H26:I26)</f>
        <v>227.92957862561047</v>
      </c>
      <c r="K26" s="12">
        <f>J26/(C26/1000)^3.2</f>
        <v>0.3740096733061226</v>
      </c>
      <c r="L26" s="30">
        <f>J26/E26</f>
        <v>0.7981847349144574</v>
      </c>
      <c r="M26" s="31">
        <f>(B26-(C26/$F$9))/D26</f>
        <v>0.06613218895543276</v>
      </c>
    </row>
    <row r="27" spans="1:13" ht="12.75">
      <c r="A27" s="13"/>
      <c r="B27" t="s">
        <v>40</v>
      </c>
      <c r="C27" t="s">
        <v>8</v>
      </c>
      <c r="D27" t="s">
        <v>41</v>
      </c>
      <c r="E27" t="s">
        <v>53</v>
      </c>
      <c r="F27" t="s">
        <v>54</v>
      </c>
      <c r="G27" t="s">
        <v>55</v>
      </c>
      <c r="H27" t="s">
        <v>56</v>
      </c>
      <c r="I27" t="s">
        <v>57</v>
      </c>
      <c r="J27" t="s">
        <v>58</v>
      </c>
      <c r="K27" t="s">
        <v>62</v>
      </c>
      <c r="L27" t="s">
        <v>60</v>
      </c>
      <c r="M27" t="s">
        <v>44</v>
      </c>
    </row>
    <row r="28" spans="1:13" ht="12.75">
      <c r="A28" s="5" t="s">
        <v>64</v>
      </c>
      <c r="B28" s="23">
        <v>11.47</v>
      </c>
      <c r="C28" s="24">
        <v>6840</v>
      </c>
      <c r="D28" s="23">
        <v>33.3</v>
      </c>
      <c r="E28" s="13">
        <f>B28*D28</f>
        <v>381.95099999999996</v>
      </c>
      <c r="F28" s="29">
        <f>C28/$F$9</f>
        <v>9.274852867924528</v>
      </c>
      <c r="G28" s="29">
        <f>D28-((B28*$D$20)/$B$20)</f>
        <v>31.537281784037557</v>
      </c>
      <c r="H28" s="13">
        <f>F28*G28</f>
        <v>292.5036484012247</v>
      </c>
      <c r="I28" s="13">
        <f>($G$9*G28*PI()*2*C28)/8496.7154</f>
        <v>292.44000031573506</v>
      </c>
      <c r="J28" s="13">
        <f>AVERAGE(H28:I28)</f>
        <v>292.4718243584799</v>
      </c>
      <c r="K28" s="12">
        <f>J28/(C28/1000)^3.2</f>
        <v>0.622163470678095</v>
      </c>
      <c r="L28" s="30">
        <f>J28/E28</f>
        <v>0.7657312701327655</v>
      </c>
      <c r="M28" s="31">
        <f>(B28-(C28/$F$9))/D28</f>
        <v>0.06592033429656075</v>
      </c>
    </row>
    <row r="29" spans="1:13" ht="12.75">
      <c r="A29" s="13"/>
      <c r="B29" t="s">
        <v>40</v>
      </c>
      <c r="C29" t="s">
        <v>8</v>
      </c>
      <c r="D29" t="s">
        <v>41</v>
      </c>
      <c r="E29" t="s">
        <v>53</v>
      </c>
      <c r="F29" t="s">
        <v>54</v>
      </c>
      <c r="G29" t="s">
        <v>55</v>
      </c>
      <c r="H29" t="s">
        <v>56</v>
      </c>
      <c r="I29" t="s">
        <v>57</v>
      </c>
      <c r="J29" t="s">
        <v>58</v>
      </c>
      <c r="K29" t="s">
        <v>62</v>
      </c>
      <c r="L29" t="s">
        <v>60</v>
      </c>
      <c r="M29" t="s">
        <v>44</v>
      </c>
    </row>
    <row r="30" spans="1:13" ht="12.75">
      <c r="A30" s="5" t="s">
        <v>65</v>
      </c>
      <c r="B30" s="23">
        <v>11.1</v>
      </c>
      <c r="C30" s="24">
        <v>6192</v>
      </c>
      <c r="D30" s="23">
        <v>40.5</v>
      </c>
      <c r="E30" s="13">
        <f>B30*D30</f>
        <v>449.55</v>
      </c>
      <c r="F30" s="29">
        <f>C30/$F$9</f>
        <v>8.396182596226415</v>
      </c>
      <c r="G30" s="29">
        <f>D30-((B30*$D$20)/$B$20)</f>
        <v>38.79414366197183</v>
      </c>
      <c r="H30" s="13">
        <f>F30*G30</f>
        <v>325.7227138501552</v>
      </c>
      <c r="I30" s="13">
        <f>($G$9*G30*PI()*2*C30)/8496.7154</f>
        <v>325.65183737647567</v>
      </c>
      <c r="J30" s="13">
        <f>AVERAGE(H30:I30)</f>
        <v>325.6872756133154</v>
      </c>
      <c r="K30" s="12">
        <f>J30/(C30/1000)^3.2</f>
        <v>0.9526683974222814</v>
      </c>
      <c r="L30" s="30">
        <f>J30/E30</f>
        <v>0.7244739753382614</v>
      </c>
      <c r="M30" s="31">
        <f>(B30-(C30/$F$9))/D30</f>
        <v>0.06676092354996505</v>
      </c>
    </row>
    <row r="31" spans="1:13" ht="12.75">
      <c r="A31" s="16" t="s">
        <v>66</v>
      </c>
      <c r="M31" s="32"/>
    </row>
    <row r="32" spans="1:13" ht="12.75">
      <c r="A32" t="s">
        <v>67</v>
      </c>
      <c r="M32" s="32"/>
    </row>
    <row r="33" spans="1:13" ht="12.75">
      <c r="A33" t="s">
        <v>68</v>
      </c>
      <c r="M33" s="32"/>
    </row>
    <row r="35" spans="3:5" ht="12.75">
      <c r="C35" s="9" t="s">
        <v>69</v>
      </c>
      <c r="D35" s="9" t="s">
        <v>70</v>
      </c>
      <c r="E35" s="16" t="s">
        <v>71</v>
      </c>
    </row>
    <row r="36" spans="1:13" ht="12.75">
      <c r="A36" s="16" t="s">
        <v>72</v>
      </c>
      <c r="B36" s="9" t="s">
        <v>73</v>
      </c>
      <c r="C36" s="9" t="s">
        <v>74</v>
      </c>
      <c r="D36" s="9" t="s">
        <v>74</v>
      </c>
      <c r="E36" s="5" t="s">
        <v>75</v>
      </c>
      <c r="F36" s="5"/>
      <c r="G36" s="5"/>
      <c r="H36" s="5"/>
      <c r="I36" s="5"/>
      <c r="J36" s="5"/>
      <c r="K36" s="5"/>
      <c r="L36" s="5"/>
      <c r="M36" s="5"/>
    </row>
    <row r="37" spans="1:7" ht="12.75">
      <c r="A37" s="6" t="s">
        <v>76</v>
      </c>
      <c r="B37" s="24">
        <v>35</v>
      </c>
      <c r="C37" s="24">
        <v>35</v>
      </c>
      <c r="D37" s="33">
        <f>C37/25.4</f>
        <v>1.3779527559055118</v>
      </c>
      <c r="E37" s="10"/>
      <c r="G37" s="10"/>
    </row>
    <row r="38" spans="1:7" ht="12.75">
      <c r="A38" s="1" t="s">
        <v>77</v>
      </c>
      <c r="B38" s="34" t="s">
        <v>78</v>
      </c>
      <c r="C38" s="34">
        <v>57</v>
      </c>
      <c r="D38" s="35">
        <f>C38/25.4</f>
        <v>2.2440944881889764</v>
      </c>
      <c r="E38" s="35"/>
      <c r="G38" s="35"/>
    </row>
    <row r="39" spans="1:7" ht="12.75">
      <c r="A39" s="6" t="s">
        <v>79</v>
      </c>
      <c r="B39" s="24">
        <v>53</v>
      </c>
      <c r="C39" s="24">
        <v>53.5</v>
      </c>
      <c r="D39" s="29">
        <f>C39/25.4</f>
        <v>2.1062992125984255</v>
      </c>
      <c r="G39" s="29"/>
    </row>
    <row r="40" spans="1:7" ht="12.75">
      <c r="A40" s="1" t="s">
        <v>80</v>
      </c>
      <c r="B40" s="34">
        <v>78</v>
      </c>
      <c r="C40" s="34">
        <v>78</v>
      </c>
      <c r="D40" s="35">
        <f>C40/25.4</f>
        <v>3.070866141732284</v>
      </c>
      <c r="E40" s="9"/>
      <c r="G40" s="35"/>
    </row>
    <row r="41" spans="1:12" ht="12.75">
      <c r="A41" s="6" t="s">
        <v>81</v>
      </c>
      <c r="B41" s="24">
        <v>5</v>
      </c>
      <c r="C41" s="24">
        <v>5</v>
      </c>
      <c r="D41" s="29">
        <f>C41/25.4</f>
        <v>0.1968503937007874</v>
      </c>
      <c r="E41" s="26"/>
      <c r="G41" s="10"/>
      <c r="J41" s="36"/>
      <c r="K41" s="36"/>
      <c r="L41" s="36"/>
    </row>
    <row r="42" spans="1:12" ht="12.75">
      <c r="A42" s="1" t="s">
        <v>82</v>
      </c>
      <c r="B42" s="34" t="s">
        <v>78</v>
      </c>
      <c r="C42" s="34">
        <v>0</v>
      </c>
      <c r="D42" s="35">
        <f>C42/25.4</f>
        <v>0</v>
      </c>
      <c r="E42" s="16"/>
      <c r="G42" s="35"/>
      <c r="H42" s="37"/>
      <c r="I42" s="37"/>
      <c r="J42" s="36"/>
      <c r="K42" s="36"/>
      <c r="L42" s="36"/>
    </row>
    <row r="43" spans="1:12" ht="12.75">
      <c r="A43" s="6" t="s">
        <v>83</v>
      </c>
      <c r="B43" s="24" t="s">
        <v>78</v>
      </c>
      <c r="C43" s="24">
        <v>0</v>
      </c>
      <c r="D43" s="29">
        <f>C43/25.4</f>
        <v>0</v>
      </c>
      <c r="E43" s="29"/>
      <c r="G43" s="29"/>
      <c r="H43" s="10"/>
      <c r="I43" s="10"/>
      <c r="J43" s="36"/>
      <c r="K43" s="36"/>
      <c r="L43" s="36"/>
    </row>
    <row r="44" spans="1:12" ht="12.75">
      <c r="A44" s="1" t="s">
        <v>84</v>
      </c>
      <c r="B44" s="34" t="s">
        <v>78</v>
      </c>
      <c r="C44" s="34">
        <v>0</v>
      </c>
      <c r="D44" s="35">
        <f>C44/25.4</f>
        <v>0</v>
      </c>
      <c r="E44" s="16"/>
      <c r="G44" s="9"/>
      <c r="H44" s="36"/>
      <c r="I44" s="36"/>
      <c r="J44" s="36"/>
      <c r="K44" s="36"/>
      <c r="L44" s="36"/>
    </row>
    <row r="45" spans="1:13" ht="12.75">
      <c r="A45" s="6" t="s">
        <v>85</v>
      </c>
      <c r="B45" s="24" t="s">
        <v>78</v>
      </c>
      <c r="C45" s="24">
        <v>0</v>
      </c>
      <c r="D45" s="29">
        <f>C45/25.4</f>
        <v>0</v>
      </c>
      <c r="E45" s="29"/>
      <c r="G45" s="29"/>
      <c r="H45" s="36"/>
      <c r="I45" s="36"/>
      <c r="J45" s="36"/>
      <c r="K45" s="36"/>
      <c r="L45" s="36"/>
      <c r="M45" s="37"/>
    </row>
    <row r="46" spans="1:13" ht="12.75">
      <c r="A46" s="6"/>
      <c r="B46" s="10"/>
      <c r="C46" s="10"/>
      <c r="D46" s="29"/>
      <c r="E46" s="29"/>
      <c r="G46" s="29"/>
      <c r="H46" s="12"/>
      <c r="I46" s="12"/>
      <c r="J46" s="36"/>
      <c r="K46" s="36"/>
      <c r="L46" s="38"/>
      <c r="M46" s="37"/>
    </row>
    <row r="47" spans="1:13" ht="12.75">
      <c r="A47" s="6"/>
      <c r="B47" s="10"/>
      <c r="C47" s="10"/>
      <c r="D47" s="29"/>
      <c r="E47" s="29"/>
      <c r="G47" s="29"/>
      <c r="J47" s="36"/>
      <c r="K47" s="36"/>
      <c r="L47" s="36"/>
      <c r="M47" s="12"/>
    </row>
    <row r="48" spans="3:12" ht="12.75">
      <c r="C48" s="16" t="s">
        <v>86</v>
      </c>
      <c r="D48" s="9" t="s">
        <v>87</v>
      </c>
      <c r="I48" s="6"/>
      <c r="J48" s="39"/>
      <c r="K48" s="36"/>
      <c r="L48" s="36"/>
    </row>
    <row r="49" spans="1:12" ht="12.75">
      <c r="A49" s="16" t="s">
        <v>88</v>
      </c>
      <c r="B49" s="9" t="s">
        <v>73</v>
      </c>
      <c r="C49" s="9" t="s">
        <v>74</v>
      </c>
      <c r="D49" s="9" t="s">
        <v>74</v>
      </c>
      <c r="E49" s="9"/>
      <c r="G49" s="9"/>
      <c r="I49" s="6"/>
      <c r="J49" s="36"/>
      <c r="K49" s="40"/>
      <c r="L49" s="36"/>
    </row>
    <row r="50" spans="1:11" ht="12.75">
      <c r="A50" s="6" t="s">
        <v>89</v>
      </c>
      <c r="B50" s="24">
        <v>185</v>
      </c>
      <c r="C50" s="24">
        <v>185.3</v>
      </c>
      <c r="D50" s="14">
        <f>C50/28.349</f>
        <v>6.536385763166249</v>
      </c>
      <c r="E50" s="14"/>
      <c r="G50" s="14"/>
      <c r="I50" s="6"/>
      <c r="J50" s="36"/>
      <c r="K50" s="41"/>
    </row>
    <row r="51" spans="1:7" ht="12.75">
      <c r="A51" s="1" t="s">
        <v>90</v>
      </c>
      <c r="B51" s="34" t="s">
        <v>78</v>
      </c>
      <c r="C51" s="34">
        <v>5.2</v>
      </c>
      <c r="D51" s="19">
        <f>C51/28.349</f>
        <v>0.183427986877844</v>
      </c>
      <c r="E51" s="16"/>
      <c r="G51" s="19"/>
    </row>
    <row r="52" spans="1:7" ht="12.75">
      <c r="A52" s="6" t="s">
        <v>91</v>
      </c>
      <c r="B52" s="24" t="s">
        <v>78</v>
      </c>
      <c r="C52" s="24">
        <v>0</v>
      </c>
      <c r="D52" s="14">
        <f>C52/28.349</f>
        <v>0</v>
      </c>
      <c r="G52" s="14"/>
    </row>
    <row r="53" spans="1:7" ht="12.75">
      <c r="A53" s="1" t="s">
        <v>92</v>
      </c>
      <c r="B53" s="34" t="s">
        <v>78</v>
      </c>
      <c r="C53" s="34">
        <f>SUM(C50:C52)</f>
        <v>190.5</v>
      </c>
      <c r="D53" s="19">
        <f>SUM(D50:D52)</f>
        <v>6.719813750044094</v>
      </c>
      <c r="G53" s="14"/>
    </row>
    <row r="59" ht="12.75">
      <c r="H59" s="9"/>
    </row>
    <row r="60" spans="6:9" ht="12.75">
      <c r="F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10"/>
      <c r="B62" s="10"/>
      <c r="C62" s="10"/>
      <c r="D62" s="10"/>
      <c r="E62" s="10"/>
      <c r="F62" s="30"/>
      <c r="G62" s="10"/>
      <c r="H62" s="42"/>
      <c r="I62" s="10"/>
    </row>
    <row r="63" spans="1:9" ht="12.75">
      <c r="A63" s="10"/>
      <c r="B63" s="10"/>
      <c r="C63" s="10"/>
      <c r="D63" s="10"/>
      <c r="E63" s="10"/>
      <c r="F63" s="30"/>
      <c r="G63" s="10"/>
      <c r="H63" s="42"/>
      <c r="I63" s="10"/>
    </row>
    <row r="64" spans="1:9" ht="12.75">
      <c r="A64" s="10"/>
      <c r="B64" s="10"/>
      <c r="C64" s="10"/>
      <c r="D64" s="10"/>
      <c r="E64" s="10"/>
      <c r="F64" s="30"/>
      <c r="G64" s="10"/>
      <c r="H64" s="42"/>
      <c r="I64" s="10"/>
    </row>
    <row r="65" spans="1:9" ht="12.75">
      <c r="A65" s="10"/>
      <c r="B65" s="10"/>
      <c r="C65" s="10"/>
      <c r="D65" s="10"/>
      <c r="E65" s="10"/>
      <c r="F65" s="30"/>
      <c r="G65" s="10"/>
      <c r="H65" s="42"/>
      <c r="I65" s="10"/>
    </row>
    <row r="66" spans="1:9" ht="12.75">
      <c r="A66" s="10"/>
      <c r="B66" s="10"/>
      <c r="C66" s="10"/>
      <c r="D66" s="10"/>
      <c r="E66" s="10"/>
      <c r="F66" s="30"/>
      <c r="G66" s="10"/>
      <c r="H66" s="42"/>
      <c r="I66" s="10"/>
    </row>
    <row r="67" spans="1:9" ht="12.75">
      <c r="A67" s="10"/>
      <c r="B67" s="10"/>
      <c r="C67" s="10"/>
      <c r="D67" s="10"/>
      <c r="E67" s="10"/>
      <c r="F67" s="30"/>
      <c r="G67" s="10"/>
      <c r="H67" s="42"/>
      <c r="I67" s="10"/>
    </row>
    <row r="68" spans="1:9" ht="12.75">
      <c r="A68" s="10"/>
      <c r="B68" s="10"/>
      <c r="C68" s="10"/>
      <c r="D68" s="10"/>
      <c r="E68" s="10"/>
      <c r="F68" s="30"/>
      <c r="G68" s="10"/>
      <c r="H68" s="42"/>
      <c r="I68" s="10"/>
    </row>
    <row r="69" spans="1:9" ht="12.75">
      <c r="A69" s="10"/>
      <c r="B69" s="10"/>
      <c r="C69" s="10"/>
      <c r="D69" s="10"/>
      <c r="E69" s="10"/>
      <c r="F69" s="30"/>
      <c r="G69" s="10"/>
      <c r="H69" s="42"/>
      <c r="I69" s="10"/>
    </row>
    <row r="70" spans="1:9" ht="12.75">
      <c r="A70" s="10"/>
      <c r="B70" s="10"/>
      <c r="C70" s="10"/>
      <c r="D70" s="10"/>
      <c r="E70" s="10"/>
      <c r="F70" s="30"/>
      <c r="G70" s="10"/>
      <c r="H70" s="42"/>
      <c r="I70" s="10"/>
    </row>
    <row r="71" spans="1:9" ht="12.75">
      <c r="A71" s="10"/>
      <c r="B71" s="10"/>
      <c r="C71" s="10"/>
      <c r="D71" s="10"/>
      <c r="E71" s="10"/>
      <c r="F71" s="30"/>
      <c r="G71" s="10"/>
      <c r="H71" s="42"/>
      <c r="I71" s="10"/>
    </row>
    <row r="72" spans="1:9" ht="12.75">
      <c r="A72" s="10"/>
      <c r="B72" s="10"/>
      <c r="C72" s="10"/>
      <c r="D72" s="10"/>
      <c r="E72" s="10"/>
      <c r="F72" s="30"/>
      <c r="G72" s="10"/>
      <c r="H72" s="42"/>
      <c r="I72" s="10"/>
    </row>
    <row r="73" spans="1:9" ht="12.75">
      <c r="A73" s="10"/>
      <c r="B73" s="10"/>
      <c r="C73" s="10"/>
      <c r="D73" s="10"/>
      <c r="E73" s="10"/>
      <c r="F73" s="30"/>
      <c r="G73" s="10"/>
      <c r="H73" s="42"/>
      <c r="I73" s="10"/>
    </row>
    <row r="74" spans="1:9" ht="12.75">
      <c r="A74" s="10"/>
      <c r="B74" s="10"/>
      <c r="C74" s="10"/>
      <c r="D74" s="10"/>
      <c r="E74" s="10"/>
      <c r="F74" s="30"/>
      <c r="G74" s="10"/>
      <c r="H74" s="42"/>
      <c r="I74" s="10"/>
    </row>
    <row r="75" ht="12.75">
      <c r="K75" s="12"/>
    </row>
    <row r="79" ht="12.75">
      <c r="K79" s="12"/>
    </row>
    <row r="90" ht="12.75">
      <c r="K90" s="12"/>
    </row>
    <row r="91" ht="12.75">
      <c r="K91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110" zoomScaleNormal="110" workbookViewId="0" topLeftCell="A1">
      <selection activeCell="C2" sqref="C2"/>
    </sheetView>
  </sheetViews>
  <sheetFormatPr defaultColWidth="10.00390625" defaultRowHeight="12.75"/>
  <cols>
    <col min="1" max="1" width="15.375" style="0" customWidth="1"/>
  </cols>
  <sheetData>
    <row r="1" spans="1:2" ht="12.75">
      <c r="A1" t="s">
        <v>93</v>
      </c>
      <c r="B1" s="43"/>
    </row>
    <row r="2" ht="12.75">
      <c r="B2" s="43"/>
    </row>
    <row r="3" spans="1:2" ht="12.75">
      <c r="A3" t="s">
        <v>94</v>
      </c>
      <c r="B3" s="43">
        <v>39549</v>
      </c>
    </row>
    <row r="4" spans="1:3" ht="12.75">
      <c r="A4" t="s">
        <v>95</v>
      </c>
      <c r="C4" t="s">
        <v>96</v>
      </c>
    </row>
    <row r="5" ht="12.75">
      <c r="B5" s="21" t="s">
        <v>97</v>
      </c>
    </row>
    <row r="6" spans="1:15" ht="12.75">
      <c r="A6" s="8">
        <v>39547</v>
      </c>
      <c r="B6">
        <v>157.5</v>
      </c>
      <c r="J6" t="s">
        <v>98</v>
      </c>
      <c r="K6" t="s">
        <v>99</v>
      </c>
      <c r="O6" t="s">
        <v>100</v>
      </c>
    </row>
    <row r="7" spans="1:17" ht="12.75">
      <c r="A7" t="s">
        <v>101</v>
      </c>
      <c r="B7" t="s">
        <v>8</v>
      </c>
      <c r="C7" t="s">
        <v>9</v>
      </c>
      <c r="D7" t="s">
        <v>102</v>
      </c>
      <c r="E7" t="s">
        <v>11</v>
      </c>
      <c r="F7" t="s">
        <v>12</v>
      </c>
      <c r="G7" t="s">
        <v>103</v>
      </c>
      <c r="H7" t="s">
        <v>13</v>
      </c>
      <c r="K7">
        <v>10.86</v>
      </c>
      <c r="L7">
        <v>2.1</v>
      </c>
      <c r="M7">
        <v>13371</v>
      </c>
      <c r="O7">
        <v>7.33</v>
      </c>
      <c r="P7">
        <v>1.7000000000000002</v>
      </c>
      <c r="Q7">
        <v>9034</v>
      </c>
    </row>
    <row r="8" spans="1:17" ht="12.75">
      <c r="A8">
        <v>0.926</v>
      </c>
      <c r="B8">
        <v>1560</v>
      </c>
      <c r="C8" s="12">
        <f>A8*1.414</f>
        <v>1.309364</v>
      </c>
      <c r="D8" s="12">
        <f>1000/1560</f>
        <v>0.6410256410256411</v>
      </c>
      <c r="E8" s="12">
        <f>(C8*D8)/1000</f>
        <v>0.0008393358974358975</v>
      </c>
      <c r="F8" s="12">
        <f>1/E8</f>
        <v>1191.4181236081029</v>
      </c>
      <c r="G8" s="12">
        <f>F8/0.95</f>
        <v>1254.1243406401084</v>
      </c>
      <c r="H8" s="12">
        <f>1352/G8</f>
        <v>1.0780430266666665</v>
      </c>
      <c r="K8">
        <v>10.73</v>
      </c>
      <c r="L8">
        <v>2.1</v>
      </c>
      <c r="M8">
        <v>13200</v>
      </c>
      <c r="O8">
        <v>7.2</v>
      </c>
      <c r="P8">
        <v>1.7000000000000002</v>
      </c>
      <c r="Q8">
        <v>8897</v>
      </c>
    </row>
    <row r="9" spans="1:17" ht="12.75">
      <c r="A9">
        <v>0.9440000000000001</v>
      </c>
      <c r="B9">
        <v>1560</v>
      </c>
      <c r="C9" s="12">
        <f>A9*1.414</f>
        <v>1.334816</v>
      </c>
      <c r="D9" s="12">
        <f>1000/1560</f>
        <v>0.6410256410256411</v>
      </c>
      <c r="E9" s="12">
        <f>(C9*D9)/1000</f>
        <v>0.0008556512820512822</v>
      </c>
      <c r="F9" s="12">
        <f>1/E9</f>
        <v>1168.7004051494737</v>
      </c>
      <c r="G9" s="12">
        <f>F9/0.95</f>
        <v>1230.2109527889197</v>
      </c>
      <c r="H9" s="12">
        <f>1352/G9</f>
        <v>1.0989985066666668</v>
      </c>
      <c r="K9">
        <v>10.58</v>
      </c>
      <c r="L9">
        <v>2</v>
      </c>
      <c r="M9">
        <v>13011</v>
      </c>
      <c r="O9" s="26">
        <v>7.13</v>
      </c>
      <c r="P9">
        <v>1.7000000000000002</v>
      </c>
      <c r="Q9">
        <v>8811</v>
      </c>
    </row>
    <row r="10" spans="1:17" ht="12.75">
      <c r="A10">
        <v>0.935</v>
      </c>
      <c r="B10">
        <v>1560</v>
      </c>
      <c r="C10" s="12">
        <f>A10*1.414</f>
        <v>1.32209</v>
      </c>
      <c r="D10" s="12">
        <f>1000/1560</f>
        <v>0.6410256410256411</v>
      </c>
      <c r="E10" s="12">
        <f>(C10*D10)/1000</f>
        <v>0.0008474935897435898</v>
      </c>
      <c r="F10" s="12">
        <f>1/E10</f>
        <v>1179.9499277658856</v>
      </c>
      <c r="G10" s="12">
        <f>F10/0.95</f>
        <v>1242.0525555430374</v>
      </c>
      <c r="H10" s="12">
        <f>1352/G10</f>
        <v>1.088520766666667</v>
      </c>
      <c r="K10">
        <v>10.37</v>
      </c>
      <c r="L10">
        <v>2</v>
      </c>
      <c r="M10">
        <v>12754</v>
      </c>
      <c r="O10">
        <v>7.05</v>
      </c>
      <c r="P10">
        <v>1.7000000000000002</v>
      </c>
      <c r="Q10">
        <v>8708</v>
      </c>
    </row>
    <row r="11" spans="1:17" ht="12.75">
      <c r="A11">
        <v>0.921</v>
      </c>
      <c r="B11">
        <v>1560</v>
      </c>
      <c r="C11" s="12">
        <f>A11*1.414</f>
        <v>1.302294</v>
      </c>
      <c r="D11" s="12">
        <f>1000/1560</f>
        <v>0.6410256410256411</v>
      </c>
      <c r="E11" s="12">
        <f>(C11*D11)/1000</f>
        <v>0.0008348038461538463</v>
      </c>
      <c r="F11" s="12">
        <f>1/E11</f>
        <v>1197.8861915972889</v>
      </c>
      <c r="G11" s="12">
        <f>F11/0.95</f>
        <v>1260.932833260304</v>
      </c>
      <c r="H11" s="12">
        <f>1352/G11</f>
        <v>1.0722220600000003</v>
      </c>
      <c r="K11">
        <v>11.09</v>
      </c>
      <c r="L11">
        <v>2.1</v>
      </c>
      <c r="M11">
        <v>13731</v>
      </c>
      <c r="O11">
        <v>7.05</v>
      </c>
      <c r="P11">
        <v>1.8</v>
      </c>
      <c r="Q11">
        <v>8777</v>
      </c>
    </row>
    <row r="12" spans="1:17" ht="12.75">
      <c r="A12">
        <v>0.928</v>
      </c>
      <c r="B12">
        <v>1560</v>
      </c>
      <c r="C12" s="12">
        <f>A12*1.414</f>
        <v>1.312192</v>
      </c>
      <c r="D12" s="12">
        <f>1000/1560</f>
        <v>0.6410256410256411</v>
      </c>
      <c r="E12" s="12">
        <f>(C12*D12)/1000</f>
        <v>0.0008411487179487181</v>
      </c>
      <c r="F12" s="12">
        <f>1/E12</f>
        <v>1188.8504121348094</v>
      </c>
      <c r="G12" s="12">
        <f>F12/0.95</f>
        <v>1251.421486457694</v>
      </c>
      <c r="H12" s="12">
        <f>1352/G12</f>
        <v>1.0803714133333335</v>
      </c>
      <c r="K12">
        <v>10.92</v>
      </c>
      <c r="L12">
        <v>2.1</v>
      </c>
      <c r="M12">
        <v>13525</v>
      </c>
      <c r="O12">
        <v>6.98</v>
      </c>
      <c r="P12">
        <v>1.7000000000000002</v>
      </c>
      <c r="Q12">
        <v>8674</v>
      </c>
    </row>
    <row r="13" spans="1:17" ht="12.75">
      <c r="A13">
        <v>0.94</v>
      </c>
      <c r="B13">
        <v>1560</v>
      </c>
      <c r="C13" s="12">
        <f>A13*1.414</f>
        <v>1.32916</v>
      </c>
      <c r="D13" s="12">
        <f>1000/1560</f>
        <v>0.6410256410256411</v>
      </c>
      <c r="E13" s="12">
        <f>(C13*D13)/1000</f>
        <v>0.0008520256410256411</v>
      </c>
      <c r="F13" s="12">
        <f>1/E13</f>
        <v>1173.6735983628757</v>
      </c>
      <c r="G13" s="12">
        <f>F13/0.95</f>
        <v>1235.4458930135534</v>
      </c>
      <c r="H13" s="12">
        <f>1352/G13</f>
        <v>1.0943417333333334</v>
      </c>
      <c r="K13">
        <v>10.82</v>
      </c>
      <c r="L13">
        <v>2.1</v>
      </c>
      <c r="M13">
        <v>13422</v>
      </c>
      <c r="O13" s="26">
        <v>6.94</v>
      </c>
      <c r="P13">
        <v>1.7000000000000002</v>
      </c>
      <c r="Q13">
        <v>8622</v>
      </c>
    </row>
    <row r="14" spans="1:17" ht="12.75">
      <c r="A14" s="16">
        <f>AVERAGE(A8:A13)</f>
        <v>0.9323333333333332</v>
      </c>
      <c r="B14" s="16">
        <v>1560</v>
      </c>
      <c r="C14" s="16">
        <f>A14*1.414</f>
        <v>1.3183193333333332</v>
      </c>
      <c r="D14" s="16">
        <f>1000/1560</f>
        <v>0.6410256410256411</v>
      </c>
      <c r="E14" s="16">
        <f>(C14*D14)/1000</f>
        <v>0.0008450764957264957</v>
      </c>
      <c r="F14" s="16">
        <f>1/E14</f>
        <v>1183.3248292396531</v>
      </c>
      <c r="G14" s="16">
        <f>F14/0.95</f>
        <v>1245.6050834101613</v>
      </c>
      <c r="H14" s="16">
        <f>1352/G14</f>
        <v>1.085416251111111</v>
      </c>
      <c r="I14" s="16" t="s">
        <v>21</v>
      </c>
      <c r="K14">
        <v>10.73</v>
      </c>
      <c r="L14">
        <v>2</v>
      </c>
      <c r="M14">
        <v>13285</v>
      </c>
      <c r="O14">
        <v>6.9</v>
      </c>
      <c r="P14">
        <v>1.7000000000000002</v>
      </c>
      <c r="Q14">
        <v>8571</v>
      </c>
    </row>
    <row r="15" spans="11:18" ht="12.75">
      <c r="K15" s="16">
        <f>AVERAGE(K7:K14)</f>
        <v>10.7625</v>
      </c>
      <c r="L15" s="16">
        <f>AVERAGE(L7:L14)</f>
        <v>2.0625</v>
      </c>
      <c r="M15" s="16">
        <f>AVERAGE(M7:M14)</f>
        <v>13287.375</v>
      </c>
      <c r="N15" s="16" t="s">
        <v>21</v>
      </c>
      <c r="O15" s="16">
        <f>AVERAGE(O7:O14)</f>
        <v>7.072499999999999</v>
      </c>
      <c r="P15" s="16">
        <f>AVERAGE(P7:P14)</f>
        <v>1.7125</v>
      </c>
      <c r="Q15" s="16">
        <f>AVERAGE(Q7:Q14)</f>
        <v>8761.75</v>
      </c>
      <c r="R15" s="16" t="s">
        <v>21</v>
      </c>
    </row>
    <row r="17" ht="12.75">
      <c r="A17" t="s">
        <v>104</v>
      </c>
    </row>
    <row r="18" spans="1:8" ht="12.75">
      <c r="A18" s="8">
        <v>39547</v>
      </c>
      <c r="H18" t="s">
        <v>43</v>
      </c>
    </row>
    <row r="19" spans="2:9" ht="12.75">
      <c r="B19" t="s">
        <v>40</v>
      </c>
      <c r="C19" t="s">
        <v>41</v>
      </c>
      <c r="D19" t="s">
        <v>8</v>
      </c>
      <c r="E19" t="s">
        <v>105</v>
      </c>
      <c r="H19" s="44">
        <v>1245.9</v>
      </c>
      <c r="I19" t="s">
        <v>47</v>
      </c>
    </row>
    <row r="20" spans="1:10" ht="12.75">
      <c r="A20" s="6" t="s">
        <v>45</v>
      </c>
      <c r="B20" s="12">
        <f>K15</f>
        <v>10.7625</v>
      </c>
      <c r="C20" s="12">
        <f>L15</f>
        <v>2.0625</v>
      </c>
      <c r="D20" s="12">
        <f>M15</f>
        <v>13287.375</v>
      </c>
      <c r="E20" s="1" t="s">
        <v>106</v>
      </c>
      <c r="F20" s="12">
        <f>D20/B20</f>
        <v>1234.5993031358885</v>
      </c>
      <c r="H20" t="s">
        <v>49</v>
      </c>
      <c r="J20" s="12"/>
    </row>
    <row r="21" spans="2:9" ht="12.75">
      <c r="B21" t="s">
        <v>40</v>
      </c>
      <c r="C21" t="s">
        <v>41</v>
      </c>
      <c r="D21" t="s">
        <v>8</v>
      </c>
      <c r="E21" t="s">
        <v>107</v>
      </c>
      <c r="H21">
        <v>1234</v>
      </c>
      <c r="I21" t="s">
        <v>50</v>
      </c>
    </row>
    <row r="22" spans="1:10" ht="12.75">
      <c r="A22" s="6" t="s">
        <v>45</v>
      </c>
      <c r="B22" s="12">
        <f>O15</f>
        <v>7.072499999999999</v>
      </c>
      <c r="C22" s="12">
        <f>P15</f>
        <v>1.7125</v>
      </c>
      <c r="D22" s="12">
        <f>Q15</f>
        <v>8761.75</v>
      </c>
      <c r="E22" s="1" t="s">
        <v>106</v>
      </c>
      <c r="F22" s="12">
        <f>D22/B22</f>
        <v>1238.847649346059</v>
      </c>
      <c r="J22" s="12"/>
    </row>
    <row r="25" spans="1:9" ht="12.75">
      <c r="A25" t="s">
        <v>108</v>
      </c>
      <c r="B25" t="s">
        <v>33</v>
      </c>
      <c r="C25" t="s">
        <v>109</v>
      </c>
      <c r="D25" t="s">
        <v>110</v>
      </c>
      <c r="E25" s="6"/>
      <c r="I25" s="45"/>
    </row>
    <row r="26" spans="1:5" ht="12.75">
      <c r="A26" s="8">
        <v>39547</v>
      </c>
      <c r="D26" t="s">
        <v>111</v>
      </c>
      <c r="E26" t="s">
        <v>112</v>
      </c>
    </row>
    <row r="27" ht="12.75">
      <c r="A27" s="8"/>
    </row>
    <row r="28" spans="1:12" ht="12.75">
      <c r="A28" t="s">
        <v>113</v>
      </c>
      <c r="B28" t="s">
        <v>40</v>
      </c>
      <c r="C28" t="s">
        <v>41</v>
      </c>
      <c r="D28" t="s">
        <v>8</v>
      </c>
      <c r="E28" t="s">
        <v>114</v>
      </c>
      <c r="F28" t="s">
        <v>54</v>
      </c>
      <c r="G28" t="s">
        <v>55</v>
      </c>
      <c r="H28" t="s">
        <v>56</v>
      </c>
      <c r="I28" t="s">
        <v>57</v>
      </c>
      <c r="J28" t="s">
        <v>115</v>
      </c>
      <c r="K28" t="s">
        <v>116</v>
      </c>
      <c r="L28" t="s">
        <v>60</v>
      </c>
    </row>
    <row r="29" spans="1:13" ht="12.75">
      <c r="A29" s="6" t="s">
        <v>45</v>
      </c>
      <c r="B29">
        <v>9.28</v>
      </c>
      <c r="C29">
        <v>18.5</v>
      </c>
      <c r="D29">
        <v>10525</v>
      </c>
      <c r="E29" s="12">
        <f>B29*C29</f>
        <v>171.67999999999998</v>
      </c>
      <c r="F29" s="12">
        <f>D29/$G$14</f>
        <v>8.449708611645297</v>
      </c>
      <c r="G29" s="12">
        <f>C29-((B29*$C$22)/$B$22)</f>
        <v>16.25298692117356</v>
      </c>
      <c r="H29" s="12">
        <f>F29*G29</f>
        <v>137.3330035527986</v>
      </c>
      <c r="I29" s="12">
        <f>($H$14*G29*PI()*2*D29)/8496.7154</f>
        <v>137.30312022382662</v>
      </c>
      <c r="J29" s="29">
        <f>AVERAGE(H29:I29)</f>
        <v>137.31806188831263</v>
      </c>
      <c r="K29" s="12">
        <f>J29/(D29/1000)^3</f>
        <v>0.11777723425375936</v>
      </c>
      <c r="L29" s="46">
        <f>J29/E29</f>
        <v>0.7998489159384474</v>
      </c>
      <c r="M29" s="12">
        <f>(B29-(D29/$G$14))/C29</f>
        <v>0.044880615586740655</v>
      </c>
    </row>
    <row r="30" spans="1:13" ht="12.75">
      <c r="A30" s="6" t="s">
        <v>45</v>
      </c>
      <c r="B30">
        <v>9.17</v>
      </c>
      <c r="C30">
        <v>18.1</v>
      </c>
      <c r="D30">
        <v>10405</v>
      </c>
      <c r="E30" s="12">
        <f>B30*C30</f>
        <v>165.977</v>
      </c>
      <c r="F30" s="12">
        <f>D30/$G$14</f>
        <v>8.353369891132477</v>
      </c>
      <c r="G30" s="12">
        <f>C30-((B30*$C$22)/$B$22)</f>
        <v>15.879621774478615</v>
      </c>
      <c r="H30" s="12">
        <f>F30*G30</f>
        <v>132.64835441350132</v>
      </c>
      <c r="I30" s="12">
        <f>($H$14*G30*PI()*2*D30)/8496.7154</f>
        <v>132.61949045283652</v>
      </c>
      <c r="J30" s="29">
        <f>AVERAGE(H30:I30)</f>
        <v>132.63392243316892</v>
      </c>
      <c r="K30" s="12">
        <f>J30/(D30/1000)^3</f>
        <v>0.11774117342236534</v>
      </c>
      <c r="L30" s="46">
        <f>J30/E30</f>
        <v>0.7991102528252042</v>
      </c>
      <c r="M30" s="12">
        <f>(B30-(D30/$G$14))/C30</f>
        <v>0.04511768557279132</v>
      </c>
    </row>
    <row r="31" spans="1:13" ht="12.75">
      <c r="A31" s="6" t="s">
        <v>45</v>
      </c>
      <c r="B31">
        <v>9.07</v>
      </c>
      <c r="C31">
        <v>17.8</v>
      </c>
      <c r="D31">
        <v>10285</v>
      </c>
      <c r="E31" s="12">
        <f>B31*C31</f>
        <v>161.446</v>
      </c>
      <c r="F31" s="12">
        <f>D31/$G$14</f>
        <v>8.257031170619657</v>
      </c>
      <c r="G31" s="12">
        <f>C31-((B31*$C$22)/$B$22)</f>
        <v>15.60383527748321</v>
      </c>
      <c r="H31" s="12">
        <f>F31*G31</f>
        <v>128.84135426739348</v>
      </c>
      <c r="I31" s="12">
        <f>($H$14*G31*PI()*2*D31)/8496.7154</f>
        <v>128.8133187007404</v>
      </c>
      <c r="J31" s="29">
        <f>AVERAGE(H31:I31)</f>
        <v>128.82733648406696</v>
      </c>
      <c r="K31" s="12">
        <f>J31/(D31/1000)^3</f>
        <v>0.11841184274133387</v>
      </c>
      <c r="L31" s="46">
        <f>J31/E31</f>
        <v>0.7979592958888233</v>
      </c>
      <c r="M31" s="12">
        <f>(B31-(D31/$G$14))/C31</f>
        <v>0.045672406144963124</v>
      </c>
    </row>
    <row r="32" spans="1:13" ht="12.75">
      <c r="A32" s="6" t="s">
        <v>45</v>
      </c>
      <c r="B32">
        <v>9</v>
      </c>
      <c r="C32">
        <v>17.6</v>
      </c>
      <c r="D32">
        <v>10234</v>
      </c>
      <c r="E32" s="12">
        <f>B32*C32</f>
        <v>158.4</v>
      </c>
      <c r="F32" s="12">
        <f>D32/$G$14</f>
        <v>8.216087214401709</v>
      </c>
      <c r="G32" s="12">
        <f>C32-((B32*$C$22)/$B$22)</f>
        <v>15.420784729586428</v>
      </c>
      <c r="H32" s="12">
        <f>F32*G32</f>
        <v>126.69851225279616</v>
      </c>
      <c r="I32" s="12">
        <f>($H$14*G32*PI()*2*D32)/8496.7154</f>
        <v>126.67094296337581</v>
      </c>
      <c r="J32" s="29">
        <f>AVERAGE(H32:I32)</f>
        <v>126.68472760808598</v>
      </c>
      <c r="K32" s="12">
        <f>J32/(D32/1000)^3</f>
        <v>0.11819198431764012</v>
      </c>
      <c r="L32" s="46">
        <f>J32/E32</f>
        <v>0.7997773207581185</v>
      </c>
      <c r="M32" s="12">
        <f>(B32-(D32/$G$14))/C32</f>
        <v>0.04454049918172109</v>
      </c>
    </row>
    <row r="33" spans="1:13" ht="12.75">
      <c r="A33" s="6" t="s">
        <v>45</v>
      </c>
      <c r="B33">
        <v>8.99</v>
      </c>
      <c r="C33">
        <v>17.5</v>
      </c>
      <c r="D33">
        <v>10182</v>
      </c>
      <c r="E33" s="12">
        <f>B33*C33</f>
        <v>157.32500000000002</v>
      </c>
      <c r="F33" s="12">
        <f>D33/$G$14</f>
        <v>8.17434043551282</v>
      </c>
      <c r="G33" s="12">
        <f>C33-((B33*$C$22)/$B$22)</f>
        <v>15.323206079886885</v>
      </c>
      <c r="H33" s="12">
        <f>F33*G33</f>
        <v>125.25710306051525</v>
      </c>
      <c r="I33" s="12">
        <f>($H$14*G33*PI()*2*D33)/8496.7154</f>
        <v>125.22984741824425</v>
      </c>
      <c r="J33" s="29">
        <f>AVERAGE(H33:I33)</f>
        <v>125.24347523937975</v>
      </c>
      <c r="K33" s="12">
        <f>J33/(D33/1000)^3</f>
        <v>0.11864674599371766</v>
      </c>
      <c r="L33" s="46">
        <f>J33/E33</f>
        <v>0.7960812028563784</v>
      </c>
      <c r="M33" s="12">
        <f>(B33-(D33/$G$14))/C33</f>
        <v>0.046609117970696036</v>
      </c>
    </row>
    <row r="34" spans="1:13" ht="12.75">
      <c r="A34" s="6" t="s">
        <v>45</v>
      </c>
      <c r="B34">
        <v>9.44</v>
      </c>
      <c r="C34">
        <v>19.3</v>
      </c>
      <c r="D34">
        <v>10714</v>
      </c>
      <c r="E34" s="12">
        <f>B34*C34</f>
        <v>182.192</v>
      </c>
      <c r="F34" s="12">
        <f>D34/$G$14</f>
        <v>8.60144209645299</v>
      </c>
      <c r="G34" s="12">
        <f>C34-((B34*$C$22)/$B$22)</f>
        <v>17.014245316366207</v>
      </c>
      <c r="H34" s="12">
        <f>F34*G34</f>
        <v>146.3470459035704</v>
      </c>
      <c r="I34" s="12">
        <f>($H$14*G34*PI()*2*D34)/8496.7154</f>
        <v>146.3152011408136</v>
      </c>
      <c r="J34" s="29">
        <f>AVERAGE(H34:I34)</f>
        <v>146.331123522192</v>
      </c>
      <c r="K34" s="12">
        <f>J34/(D34/1000)^3</f>
        <v>0.11898214141227033</v>
      </c>
      <c r="L34" s="46">
        <f>J34/E34</f>
        <v>0.8031698621355053</v>
      </c>
      <c r="M34" s="12">
        <f>(B34-(D34/$G$14))/C34</f>
        <v>0.04344859603870515</v>
      </c>
    </row>
    <row r="35" spans="1:13" ht="12.75">
      <c r="A35" s="6" t="s">
        <v>45</v>
      </c>
      <c r="B35">
        <v>9.25</v>
      </c>
      <c r="C35">
        <v>18.7</v>
      </c>
      <c r="D35">
        <v>10525</v>
      </c>
      <c r="E35" s="12">
        <f>B35*C35</f>
        <v>172.975</v>
      </c>
      <c r="F35" s="12">
        <f>D35/$G$14</f>
        <v>8.449708611645297</v>
      </c>
      <c r="G35" s="12">
        <f>C35-((B35*$C$22)/$B$22)</f>
        <v>16.460250972074938</v>
      </c>
      <c r="H35" s="12">
        <f>F35*G35</f>
        <v>139.0843243885845</v>
      </c>
      <c r="I35" s="12">
        <f>($H$14*G35*PI()*2*D35)/8496.7154</f>
        <v>139.05405997644004</v>
      </c>
      <c r="J35" s="29">
        <f>AVERAGE(H35:I35)</f>
        <v>139.06919218251227</v>
      </c>
      <c r="K35" s="12">
        <f>J35/(D35/1000)^3</f>
        <v>0.11927917274628304</v>
      </c>
      <c r="L35" s="46">
        <f>J35/E35</f>
        <v>0.8039843456135989</v>
      </c>
      <c r="M35" s="12">
        <f>(B35-(D35/$G$14))/C35</f>
        <v>0.04279633092805897</v>
      </c>
    </row>
    <row r="36" spans="1:13" ht="12.75">
      <c r="A36" s="6" t="s">
        <v>45</v>
      </c>
      <c r="B36">
        <v>9.16</v>
      </c>
      <c r="C36">
        <v>18.4</v>
      </c>
      <c r="D36">
        <v>10440</v>
      </c>
      <c r="E36" s="12">
        <f>B36*C36</f>
        <v>168.54399999999998</v>
      </c>
      <c r="F36" s="12">
        <f>D36/$G$14</f>
        <v>8.381468684615383</v>
      </c>
      <c r="G36" s="12">
        <f>C36-((B36*$C$22)/$B$22)</f>
        <v>16.18204312477907</v>
      </c>
      <c r="H36" s="12">
        <f>F36*G36</f>
        <v>135.62928770343143</v>
      </c>
      <c r="I36" s="12">
        <f>($H$14*G36*PI()*2*D36)/8496.7154</f>
        <v>135.59977509890214</v>
      </c>
      <c r="J36" s="29">
        <f>AVERAGE(H36:I36)</f>
        <v>135.6145314011668</v>
      </c>
      <c r="K36" s="12">
        <f>J36/(D36/1000)^3</f>
        <v>0.11918037062533879</v>
      </c>
      <c r="L36" s="46">
        <f>J36/E36</f>
        <v>0.8046239047439648</v>
      </c>
      <c r="M36" s="12">
        <f>(B36-(D36/$G$14))/C36</f>
        <v>0.04231148453177268</v>
      </c>
    </row>
    <row r="37" spans="1:13" ht="12.75">
      <c r="A37" s="6" t="s">
        <v>45</v>
      </c>
      <c r="B37">
        <v>9.07</v>
      </c>
      <c r="C37">
        <v>18.1</v>
      </c>
      <c r="D37">
        <v>10354</v>
      </c>
      <c r="E37" s="12">
        <f>B37*C37</f>
        <v>164.16700000000003</v>
      </c>
      <c r="F37" s="12">
        <f>D37/$G$14</f>
        <v>8.312425934914529</v>
      </c>
      <c r="G37" s="12">
        <f>C37-((B37*$C$22)/$B$22)</f>
        <v>15.90383527748321</v>
      </c>
      <c r="H37" s="12">
        <f>F37*G37</f>
        <v>132.19945282516005</v>
      </c>
      <c r="I37" s="12">
        <f>($H$14*G37*PI()*2*D37)/8496.7154</f>
        <v>132.17068654439365</v>
      </c>
      <c r="J37" s="29">
        <f>AVERAGE(H37:I37)</f>
        <v>132.18506968477686</v>
      </c>
      <c r="K37" s="12">
        <f>J37/(D37/1000)^3</f>
        <v>0.11908523619413967</v>
      </c>
      <c r="L37" s="46">
        <f>J37/E37</f>
        <v>0.8051866068380176</v>
      </c>
      <c r="M37" s="12">
        <f>(B37-(D37/$G$14))/C37</f>
        <v>0.04185492072295421</v>
      </c>
    </row>
    <row r="38" spans="1:13" ht="12.75">
      <c r="A38" s="6" t="s">
        <v>45</v>
      </c>
      <c r="B38">
        <v>9.03</v>
      </c>
      <c r="C38">
        <v>17.9</v>
      </c>
      <c r="D38">
        <v>10302</v>
      </c>
      <c r="E38" s="12">
        <f>B38*C38</f>
        <v>161.63699999999997</v>
      </c>
      <c r="F38" s="12">
        <f>D38/$G$14</f>
        <v>8.27067915602564</v>
      </c>
      <c r="G38" s="12">
        <f>C38-((B38*$C$22)/$B$22)</f>
        <v>15.713520678685047</v>
      </c>
      <c r="H38" s="12">
        <f>F38*G38</f>
        <v>129.96148794497827</v>
      </c>
      <c r="I38" s="12">
        <f>($H$14*G38*PI()*2*D38)/8496.7154</f>
        <v>129.93320863994978</v>
      </c>
      <c r="J38" s="29">
        <f>AVERAGE(H38:I38)</f>
        <v>129.94734829246403</v>
      </c>
      <c r="K38" s="12">
        <f>J38/(D38/1000)^3</f>
        <v>0.11885098491717723</v>
      </c>
      <c r="L38" s="46">
        <f>J38/E38</f>
        <v>0.8039455588291298</v>
      </c>
      <c r="M38" s="12">
        <f>(B38-(D38/$G$14))/C38</f>
        <v>0.042420158881249136</v>
      </c>
    </row>
    <row r="39" spans="1:13" ht="12.75">
      <c r="A39" s="1" t="s">
        <v>117</v>
      </c>
      <c r="B39" s="16">
        <f>AVERAGE(B29:B38)</f>
        <v>9.146</v>
      </c>
      <c r="C39" s="16">
        <f>AVERAGE(C29:C38)</f>
        <v>18.19</v>
      </c>
      <c r="D39" s="16">
        <f>AVERAGE(D29:D38)</f>
        <v>10396.6</v>
      </c>
      <c r="E39" s="16">
        <f>B39*C39</f>
        <v>166.36574000000002</v>
      </c>
      <c r="F39" s="16">
        <f>D39/$G$14</f>
        <v>8.34662618069658</v>
      </c>
      <c r="G39" s="16">
        <f>C39-((B39*$C$22)/$B$22)</f>
        <v>15.975433015199718</v>
      </c>
      <c r="H39" s="16">
        <f>F39*G39</f>
        <v>133.34096745263048</v>
      </c>
      <c r="I39" s="16">
        <f>($H$14*G39*PI()*2*D39)/8496.7154</f>
        <v>133.31195278104573</v>
      </c>
      <c r="J39" s="35">
        <f>AVERAGE(H39:I39)</f>
        <v>133.32646011683812</v>
      </c>
      <c r="K39" s="16">
        <f>J39/(D39/1000)^3</f>
        <v>0.11864306098490807</v>
      </c>
      <c r="L39" s="47">
        <f>J39/E39</f>
        <v>0.8014057468613316</v>
      </c>
      <c r="M39" s="16">
        <f>(B39-(D39/$G$14))/C39</f>
        <v>0.04394578445868173</v>
      </c>
    </row>
    <row r="41" spans="1:12" ht="12.75">
      <c r="A41" t="s">
        <v>118</v>
      </c>
      <c r="B41" t="s">
        <v>40</v>
      </c>
      <c r="C41" t="s">
        <v>41</v>
      </c>
      <c r="D41" t="s">
        <v>8</v>
      </c>
      <c r="E41" t="s">
        <v>114</v>
      </c>
      <c r="F41" t="s">
        <v>54</v>
      </c>
      <c r="G41" t="s">
        <v>55</v>
      </c>
      <c r="H41" t="s">
        <v>56</v>
      </c>
      <c r="I41" t="s">
        <v>57</v>
      </c>
      <c r="J41" t="s">
        <v>115</v>
      </c>
      <c r="K41" t="s">
        <v>62</v>
      </c>
      <c r="L41" t="s">
        <v>60</v>
      </c>
    </row>
    <row r="42" spans="1:13" ht="12.75">
      <c r="A42" s="6" t="s">
        <v>45</v>
      </c>
      <c r="B42">
        <v>8.66</v>
      </c>
      <c r="C42">
        <v>30.3</v>
      </c>
      <c r="D42">
        <v>9222</v>
      </c>
      <c r="E42" s="12">
        <f>B42*C42</f>
        <v>262.398</v>
      </c>
      <c r="F42" s="12">
        <f>D42/$G$14</f>
        <v>7.403630671410255</v>
      </c>
      <c r="G42" s="12">
        <f>C42-((B42*$C$22)/$B$22)</f>
        <v>28.203110639802052</v>
      </c>
      <c r="H42" s="12">
        <f>F42*G42</f>
        <v>208.80541496201536</v>
      </c>
      <c r="I42" s="12">
        <f>($H$14*G42*PI()*2*D42)/8496.7154</f>
        <v>208.75997940941681</v>
      </c>
      <c r="J42" s="29">
        <f>AVERAGE(H42:I42)</f>
        <v>208.78269718571607</v>
      </c>
      <c r="K42" s="12">
        <f>J42/(D42/1000)^3.2</f>
        <v>0.17070809918363053</v>
      </c>
      <c r="L42" s="46">
        <f>J42/E42</f>
        <v>0.7956718312857417</v>
      </c>
      <c r="M42" s="12">
        <f>(B42-(D42/$G$14))/C42</f>
        <v>0.041464334276889274</v>
      </c>
    </row>
    <row r="43" spans="1:13" ht="12.75">
      <c r="A43" s="6" t="s">
        <v>45</v>
      </c>
      <c r="B43">
        <v>8.57</v>
      </c>
      <c r="C43">
        <v>29.6</v>
      </c>
      <c r="D43">
        <v>9120</v>
      </c>
      <c r="E43" s="12">
        <f>B43*C43</f>
        <v>253.67200000000003</v>
      </c>
      <c r="F43" s="12">
        <f>D43/$G$14</f>
        <v>7.321742758974358</v>
      </c>
      <c r="G43" s="12">
        <f>C43-((B43*$C$22)/$B$22)</f>
        <v>27.524902792506186</v>
      </c>
      <c r="H43" s="12">
        <f>F43*G43</f>
        <v>201.53025771250523</v>
      </c>
      <c r="I43" s="12">
        <f>($H$14*G43*PI()*2*D43)/8496.7154</f>
        <v>201.48640521650475</v>
      </c>
      <c r="J43" s="29">
        <f>AVERAGE(H43:I43)</f>
        <v>201.50833146450498</v>
      </c>
      <c r="K43" s="12">
        <f>J43/(D43/1000)^3.2</f>
        <v>0.17072987577235213</v>
      </c>
      <c r="L43" s="46">
        <f>J43/E43</f>
        <v>0.7943656827103699</v>
      </c>
      <c r="M43" s="12">
        <f>(B43-(D43/$G$14))/C43</f>
        <v>0.04217085273735279</v>
      </c>
    </row>
    <row r="44" spans="1:13" ht="12.75">
      <c r="A44" s="6" t="s">
        <v>45</v>
      </c>
      <c r="B44">
        <v>8.51</v>
      </c>
      <c r="C44">
        <v>29.6</v>
      </c>
      <c r="D44">
        <v>9068</v>
      </c>
      <c r="E44" s="12">
        <f>B44*C44</f>
        <v>251.89600000000002</v>
      </c>
      <c r="F44" s="12">
        <f>D44/$G$14</f>
        <v>7.279995980085469</v>
      </c>
      <c r="G44" s="12">
        <f>C44-((B44*$C$22)/$B$22)</f>
        <v>27.539430894308943</v>
      </c>
      <c r="H44" s="12">
        <f>F44*G44</f>
        <v>200.48694620441069</v>
      </c>
      <c r="I44" s="12">
        <f>($H$14*G44*PI()*2*D44)/8496.7154</f>
        <v>200.4433207304676</v>
      </c>
      <c r="J44" s="29">
        <f>AVERAGE(H44:I44)</f>
        <v>200.46513346743916</v>
      </c>
      <c r="K44" s="12">
        <f>J44/(D44/1000)^3.2</f>
        <v>0.1729824368461864</v>
      </c>
      <c r="L44" s="46">
        <f>J44/E44</f>
        <v>0.7958249970918123</v>
      </c>
      <c r="M44" s="12">
        <f>(B44-(D44/$G$14))/C44</f>
        <v>0.041554189861977384</v>
      </c>
    </row>
    <row r="45" spans="1:13" ht="12.75">
      <c r="A45" s="6" t="s">
        <v>45</v>
      </c>
      <c r="B45">
        <v>8.41</v>
      </c>
      <c r="C45">
        <v>28.6</v>
      </c>
      <c r="D45">
        <v>8973</v>
      </c>
      <c r="E45" s="12">
        <f>B45*C45</f>
        <v>240.526</v>
      </c>
      <c r="F45" s="12">
        <f>D45/$G$14</f>
        <v>7.203727826346153</v>
      </c>
      <c r="G45" s="12">
        <f>C45-((B45*$C$22)/$B$22)</f>
        <v>26.56364439731354</v>
      </c>
      <c r="H45" s="12">
        <f>F45*G45</f>
        <v>191.35726431409162</v>
      </c>
      <c r="I45" s="12">
        <f>($H$14*G45*PI()*2*D45)/8496.7154</f>
        <v>191.31562543681704</v>
      </c>
      <c r="J45" s="29">
        <f>AVERAGE(H45:I45)</f>
        <v>191.33644487545433</v>
      </c>
      <c r="K45" s="12">
        <f>J45/(D45/1000)^3.2</f>
        <v>0.1707643319656499</v>
      </c>
      <c r="L45" s="46">
        <f>J45/E45</f>
        <v>0.7954917342634656</v>
      </c>
      <c r="M45" s="12">
        <f>(B45-(D45/$G$14))/C45</f>
        <v>0.04217734872915549</v>
      </c>
    </row>
    <row r="46" spans="1:13" ht="12.75">
      <c r="A46" s="6" t="s">
        <v>45</v>
      </c>
      <c r="B46">
        <v>8.38</v>
      </c>
      <c r="C46">
        <v>28.4</v>
      </c>
      <c r="D46">
        <v>8948</v>
      </c>
      <c r="E46" s="12">
        <f>B46*C46</f>
        <v>237.99200000000002</v>
      </c>
      <c r="F46" s="12">
        <f>D46/$G$14</f>
        <v>7.183657259572649</v>
      </c>
      <c r="G46" s="12">
        <f>C46-((B46*$C$22)/$B$22)</f>
        <v>26.370908448214916</v>
      </c>
      <c r="H46" s="12">
        <f>F46*G46</f>
        <v>189.43956791554479</v>
      </c>
      <c r="I46" s="12">
        <f>($H$14*G46*PI()*2*D46)/8496.7154</f>
        <v>189.39834632436214</v>
      </c>
      <c r="J46" s="29">
        <f>AVERAGE(H46:I46)</f>
        <v>189.41895711995346</v>
      </c>
      <c r="K46" s="12">
        <f>J46/(D46/1000)^3.2</f>
        <v>0.17056908504004684</v>
      </c>
      <c r="L46" s="46">
        <f>J46/E46</f>
        <v>0.7959047241922143</v>
      </c>
      <c r="M46" s="12">
        <f>(B46-(D46/$G$14))/C46</f>
        <v>0.042124744381244784</v>
      </c>
    </row>
    <row r="47" spans="1:13" ht="12.75">
      <c r="A47" s="6" t="s">
        <v>45</v>
      </c>
      <c r="B47">
        <v>8.69</v>
      </c>
      <c r="C47">
        <v>30.7</v>
      </c>
      <c r="D47">
        <v>9257</v>
      </c>
      <c r="E47" s="12">
        <f>B47*C47</f>
        <v>266.78299999999996</v>
      </c>
      <c r="F47" s="12">
        <f>D47/$G$14</f>
        <v>7.431729464893161</v>
      </c>
      <c r="G47" s="12">
        <f>C47-((B47*$C$22)/$B$22)</f>
        <v>28.59584658890067</v>
      </c>
      <c r="H47" s="12">
        <f>F47*G47</f>
        <v>212.5165956682977</v>
      </c>
      <c r="I47" s="12">
        <f>($H$14*G47*PI()*2*D47)/8496.7154</f>
        <v>212.47035257176537</v>
      </c>
      <c r="J47" s="29">
        <f>AVERAGE(H47:I47)</f>
        <v>212.49347412003152</v>
      </c>
      <c r="K47" s="12">
        <f>J47/(D47/1000)^3.2</f>
        <v>0.17164879266547445</v>
      </c>
      <c r="L47" s="46">
        <f>J47/E47</f>
        <v>0.796503053493032</v>
      </c>
      <c r="M47" s="12">
        <f>(B47-(D47/$G$14))/C47</f>
        <v>0.040986010915532195</v>
      </c>
    </row>
    <row r="48" spans="1:13" ht="12.75">
      <c r="A48" s="6" t="s">
        <v>45</v>
      </c>
      <c r="B48">
        <v>8.58</v>
      </c>
      <c r="C48">
        <v>30.1</v>
      </c>
      <c r="D48">
        <v>9154</v>
      </c>
      <c r="E48" s="12">
        <f>B48*C48</f>
        <v>258.25800000000004</v>
      </c>
      <c r="F48" s="12">
        <f>D48/$G$14</f>
        <v>7.349038729786324</v>
      </c>
      <c r="G48" s="12">
        <f>C48-((B48*$C$22)/$B$22)</f>
        <v>28.022481442205727</v>
      </c>
      <c r="H48" s="12">
        <f>F48*G48</f>
        <v>205.9383014234884</v>
      </c>
      <c r="I48" s="12">
        <f>($H$14*G48*PI()*2*D48)/8496.7154</f>
        <v>205.89348974785204</v>
      </c>
      <c r="J48" s="29">
        <f>AVERAGE(H48:I48)</f>
        <v>205.91589558567023</v>
      </c>
      <c r="K48" s="12">
        <f>J48/(D48/1000)^3.2</f>
        <v>0.1723990892440742</v>
      </c>
      <c r="L48" s="46">
        <f>J48/E48</f>
        <v>0.7973263000010462</v>
      </c>
      <c r="M48" s="12">
        <f>(B48-(D48/$G$14))/C48</f>
        <v>0.040895723262912825</v>
      </c>
    </row>
    <row r="49" spans="1:13" ht="12.75">
      <c r="A49" s="6" t="s">
        <v>45</v>
      </c>
      <c r="B49">
        <v>8.53</v>
      </c>
      <c r="C49">
        <v>29.7</v>
      </c>
      <c r="D49">
        <v>9120</v>
      </c>
      <c r="E49" s="12">
        <f>B49*C49</f>
        <v>253.34099999999998</v>
      </c>
      <c r="F49" s="12">
        <f>D49/$G$14</f>
        <v>7.321742758974358</v>
      </c>
      <c r="G49" s="12">
        <f>C49-((B49*$C$22)/$B$22)</f>
        <v>27.634588193708023</v>
      </c>
      <c r="H49" s="12">
        <f>F49*G49</f>
        <v>202.33334600452</v>
      </c>
      <c r="I49" s="12">
        <f>($H$14*G49*PI()*2*D49)/8496.7154</f>
        <v>202.28931875845214</v>
      </c>
      <c r="J49" s="29">
        <f>AVERAGE(H49:I49)</f>
        <v>202.31133238148607</v>
      </c>
      <c r="K49" s="12">
        <f>J49/(D49/1000)^3.2</f>
        <v>0.17141022603779718</v>
      </c>
      <c r="L49" s="46">
        <f>J49/E49</f>
        <v>0.7985731973169999</v>
      </c>
      <c r="M49" s="12">
        <f>(B49-(D49/$G$14))/C49</f>
        <v>0.040682061987395345</v>
      </c>
    </row>
    <row r="50" spans="1:13" ht="12.75">
      <c r="A50" s="6" t="s">
        <v>45</v>
      </c>
      <c r="B50">
        <v>8.48</v>
      </c>
      <c r="C50">
        <v>29.3</v>
      </c>
      <c r="D50">
        <v>9068</v>
      </c>
      <c r="E50" s="12">
        <f>B50*C50</f>
        <v>248.46400000000003</v>
      </c>
      <c r="F50" s="12">
        <f>D50/$G$14</f>
        <v>7.279995980085469</v>
      </c>
      <c r="G50" s="12">
        <f>C50-((B50*$C$22)/$B$22)</f>
        <v>27.246694945210322</v>
      </c>
      <c r="H50" s="12">
        <f>F50*G50</f>
        <v>198.35582967174622</v>
      </c>
      <c r="I50" s="12">
        <f>($H$14*G50*PI()*2*D50)/8496.7154</f>
        <v>198.31266792359938</v>
      </c>
      <c r="J50" s="29">
        <f>AVERAGE(H50:I50)</f>
        <v>198.33424879767279</v>
      </c>
      <c r="K50" s="12">
        <f>J50/(D50/1000)^3.2</f>
        <v>0.17114368505709165</v>
      </c>
      <c r="L50" s="46">
        <f>J50/E50</f>
        <v>0.7982413902926491</v>
      </c>
      <c r="M50" s="12">
        <f>(B50-(D50/$G$14))/C50</f>
        <v>0.04095576859776557</v>
      </c>
    </row>
    <row r="51" spans="1:13" ht="12.75">
      <c r="A51" s="6" t="s">
        <v>45</v>
      </c>
      <c r="B51">
        <v>8.43</v>
      </c>
      <c r="C51">
        <v>28.9</v>
      </c>
      <c r="D51">
        <v>9017</v>
      </c>
      <c r="E51" s="12">
        <f>B51*C51</f>
        <v>243.62699999999998</v>
      </c>
      <c r="F51" s="12">
        <f>D51/$G$14</f>
        <v>7.2390520238675204</v>
      </c>
      <c r="G51" s="12">
        <f>C51-((B51*$C$22)/$B$22)</f>
        <v>26.858801696712618</v>
      </c>
      <c r="H51" s="12">
        <f>F51*G51</f>
        <v>194.43226278124388</v>
      </c>
      <c r="I51" s="12">
        <f>($H$14*G51*PI()*2*D51)/8496.7154</f>
        <v>194.38995479175006</v>
      </c>
      <c r="J51" s="29">
        <f>AVERAGE(H51:I51)</f>
        <v>194.41110878649698</v>
      </c>
      <c r="K51" s="12">
        <f>J51/(D51/1000)^3.2</f>
        <v>0.17081360331466122</v>
      </c>
      <c r="L51" s="46">
        <f>J51/E51</f>
        <v>0.7979867124189725</v>
      </c>
      <c r="M51" s="12">
        <f>(B51-(D51/$G$14))/C51</f>
        <v>0.041209272530535614</v>
      </c>
    </row>
    <row r="52" spans="1:13" ht="12.75">
      <c r="A52" s="1" t="s">
        <v>117</v>
      </c>
      <c r="B52" s="16">
        <f>AVERAGE(B42:B51)</f>
        <v>8.523999999999997</v>
      </c>
      <c r="C52" s="16">
        <f>AVERAGE(C42:C51)</f>
        <v>29.52</v>
      </c>
      <c r="D52" s="16">
        <f>AVERAGE(D42:D51)</f>
        <v>9094.7</v>
      </c>
      <c r="E52" s="16">
        <f>B52*C52</f>
        <v>251.6284799999999</v>
      </c>
      <c r="F52" s="16">
        <f>D52/$G$14</f>
        <v>7.301431345399572</v>
      </c>
      <c r="G52" s="16">
        <f>C52-((B52*$C$22)/$B$22)</f>
        <v>27.4560410038883</v>
      </c>
      <c r="H52" s="16">
        <f>F52*G52</f>
        <v>200.46839840636596</v>
      </c>
      <c r="I52" s="16">
        <f>($H$14*G52*PI()*2*D52)/8496.7154</f>
        <v>200.42477696837878</v>
      </c>
      <c r="J52" s="35">
        <f>AVERAGE(H52:I52)</f>
        <v>200.44658768737236</v>
      </c>
      <c r="K52" s="16">
        <f>J52/(D52/1000)^3.2</f>
        <v>0.1713467447719944</v>
      </c>
      <c r="L52" s="47">
        <f>J52/E52</f>
        <v>0.7965973791495002</v>
      </c>
      <c r="M52" s="16">
        <f>(B52-(D52/$G$14))/C52</f>
        <v>0.04141492732386265</v>
      </c>
    </row>
    <row r="54" spans="1:12" ht="12.75">
      <c r="A54" t="s">
        <v>119</v>
      </c>
      <c r="B54" t="s">
        <v>40</v>
      </c>
      <c r="C54" t="s">
        <v>41</v>
      </c>
      <c r="D54" t="s">
        <v>8</v>
      </c>
      <c r="E54" t="s">
        <v>114</v>
      </c>
      <c r="F54" t="s">
        <v>54</v>
      </c>
      <c r="G54" t="s">
        <v>55</v>
      </c>
      <c r="H54" t="s">
        <v>56</v>
      </c>
      <c r="I54" t="s">
        <v>57</v>
      </c>
      <c r="J54" t="s">
        <v>115</v>
      </c>
      <c r="K54" t="s">
        <v>116</v>
      </c>
      <c r="L54" t="s">
        <v>60</v>
      </c>
    </row>
    <row r="55" spans="1:13" ht="12.75">
      <c r="A55" s="6" t="s">
        <v>45</v>
      </c>
      <c r="B55">
        <v>8.54</v>
      </c>
      <c r="C55">
        <v>35</v>
      </c>
      <c r="D55">
        <v>8845</v>
      </c>
      <c r="E55" s="12">
        <f>B55*C55</f>
        <v>298.9</v>
      </c>
      <c r="F55" s="12">
        <f>D55/$G$14</f>
        <v>7.100966524465811</v>
      </c>
      <c r="G55" s="12">
        <f>C55-((B55*$C$22)/$B$22)</f>
        <v>32.932166843407565</v>
      </c>
      <c r="H55" s="12">
        <f>F55*G55</f>
        <v>233.85021433316004</v>
      </c>
      <c r="I55" s="12">
        <f>($H$14*G55*PI()*2*D55)/8496.7154</f>
        <v>233.79932909287325</v>
      </c>
      <c r="J55" s="29">
        <f>AVERAGE(H55:I55)</f>
        <v>233.82477171301664</v>
      </c>
      <c r="K55" s="12">
        <f>J55/(D55/1000)^3</f>
        <v>0.33790685890952676</v>
      </c>
      <c r="L55" s="46">
        <f>J55/E55</f>
        <v>0.7822842814085536</v>
      </c>
      <c r="M55" s="12">
        <f>(B55-(D55/$G$14))/C55</f>
        <v>0.041115242158119666</v>
      </c>
    </row>
    <row r="56" spans="1:13" ht="12.75">
      <c r="A56" s="6" t="s">
        <v>45</v>
      </c>
      <c r="B56">
        <v>8.42</v>
      </c>
      <c r="C56">
        <v>34.2</v>
      </c>
      <c r="D56">
        <v>8742</v>
      </c>
      <c r="E56" s="12">
        <f>B56*C56</f>
        <v>287.964</v>
      </c>
      <c r="F56" s="12">
        <f>D56/$G$14</f>
        <v>7.018275789358974</v>
      </c>
      <c r="G56" s="12">
        <f>C56-((B56*$C$22)/$B$22)</f>
        <v>32.16122304701308</v>
      </c>
      <c r="H56" s="12">
        <f>F56*G56</f>
        <v>225.71633306702574</v>
      </c>
      <c r="I56" s="12">
        <f>($H$14*G56*PI()*2*D56)/8496.7154</f>
        <v>225.66721773960333</v>
      </c>
      <c r="J56" s="29">
        <f>AVERAGE(H56:I56)</f>
        <v>225.69177540331452</v>
      </c>
      <c r="K56" s="12">
        <f>J56/(D56/1000)^3</f>
        <v>0.3378184200780504</v>
      </c>
      <c r="L56" s="46">
        <f>J56/E56</f>
        <v>0.7837499666740096</v>
      </c>
      <c r="M56" s="12">
        <f>(B56-(D56/$G$14))/C56</f>
        <v>0.040986088030439356</v>
      </c>
    </row>
    <row r="57" spans="1:13" ht="12.75">
      <c r="A57" s="6" t="s">
        <v>45</v>
      </c>
      <c r="B57">
        <v>8.31</v>
      </c>
      <c r="C57">
        <v>33.5</v>
      </c>
      <c r="D57">
        <v>8622</v>
      </c>
      <c r="E57" s="12">
        <f>B57*C57</f>
        <v>278.385</v>
      </c>
      <c r="F57" s="12">
        <f>D57/$G$14</f>
        <v>6.921937068846153</v>
      </c>
      <c r="G57" s="12">
        <f>C57-((B57*$C$22)/$B$22)</f>
        <v>31.487857900318133</v>
      </c>
      <c r="H57" s="12">
        <f>F57*G57</f>
        <v>217.95697081877228</v>
      </c>
      <c r="I57" s="12">
        <f>($H$14*G57*PI()*2*D57)/8496.7154</f>
        <v>217.90954390978303</v>
      </c>
      <c r="J57" s="29">
        <f>AVERAGE(H57:I57)</f>
        <v>217.93325736427767</v>
      </c>
      <c r="K57" s="12">
        <f>J57/(D57/1000)^3</f>
        <v>0.3400160787865564</v>
      </c>
      <c r="L57" s="46">
        <f>J57/E57</f>
        <v>0.7828484198655735</v>
      </c>
      <c r="M57" s="12">
        <f>(B57-(D57/$G$14))/C57</f>
        <v>0.04143471436280143</v>
      </c>
    </row>
    <row r="58" spans="1:13" ht="12.75">
      <c r="A58" s="6" t="s">
        <v>45</v>
      </c>
      <c r="B58">
        <v>8.27</v>
      </c>
      <c r="C58">
        <v>33.1</v>
      </c>
      <c r="D58">
        <v>8588</v>
      </c>
      <c r="E58" s="12">
        <f>B58*C58</f>
        <v>273.737</v>
      </c>
      <c r="F58" s="12">
        <f>D58/$G$14</f>
        <v>6.894641098034187</v>
      </c>
      <c r="G58" s="12">
        <f>C58-((B58*$C$22)/$B$22)</f>
        <v>31.097543301519973</v>
      </c>
      <c r="H58" s="12">
        <f>F58*G58</f>
        <v>214.40640009455734</v>
      </c>
      <c r="I58" s="12">
        <f>($H$14*G58*PI()*2*D58)/8496.7154</f>
        <v>214.3597457811587</v>
      </c>
      <c r="J58" s="29">
        <f>AVERAGE(H58:I58)</f>
        <v>214.383072937858</v>
      </c>
      <c r="K58" s="12">
        <f>J58/(D58/1000)^3</f>
        <v>0.3384654821429271</v>
      </c>
      <c r="L58" s="46">
        <f>J58/E58</f>
        <v>0.7831717047306648</v>
      </c>
      <c r="M58" s="12">
        <f>(B58-(D58/$G$14))/C58</f>
        <v>0.041551628458181646</v>
      </c>
    </row>
    <row r="59" spans="1:13" ht="12.75">
      <c r="A59" s="6" t="s">
        <v>45</v>
      </c>
      <c r="B59">
        <v>8.23</v>
      </c>
      <c r="C59">
        <v>32.7</v>
      </c>
      <c r="D59">
        <v>8537</v>
      </c>
      <c r="E59" s="12">
        <f>B59*C59</f>
        <v>269.12100000000004</v>
      </c>
      <c r="F59" s="12">
        <f>D59/$G$14</f>
        <v>6.853697141816238</v>
      </c>
      <c r="G59" s="12">
        <f>C59-((B59*$C$22)/$B$22)</f>
        <v>30.707228702721814</v>
      </c>
      <c r="H59" s="12">
        <f>F59*G59</f>
        <v>210.45804559294206</v>
      </c>
      <c r="I59" s="12">
        <f>($H$14*G59*PI()*2*D59)/8496.7154</f>
        <v>210.41225043192057</v>
      </c>
      <c r="J59" s="29">
        <f>AVERAGE(H59:I59)</f>
        <v>210.4351480124313</v>
      </c>
      <c r="K59" s="12">
        <f>J59/(D59/1000)^3</f>
        <v>0.33822245338197093</v>
      </c>
      <c r="L59" s="46">
        <f>J59/E59</f>
        <v>0.7819350701447724</v>
      </c>
      <c r="M59" s="12">
        <f>(B59-(D59/$G$14))/C59</f>
        <v>0.04208877242152178</v>
      </c>
    </row>
    <row r="60" spans="1:13" ht="12.75">
      <c r="A60" s="6" t="s">
        <v>45</v>
      </c>
      <c r="B60">
        <v>8.52</v>
      </c>
      <c r="C60">
        <v>35.3</v>
      </c>
      <c r="D60">
        <v>8845</v>
      </c>
      <c r="E60" s="12">
        <f>B60*C60</f>
        <v>300.756</v>
      </c>
      <c r="F60" s="12">
        <f>D60/$G$14</f>
        <v>7.100966524465811</v>
      </c>
      <c r="G60" s="12">
        <f>C60-((B60*$C$22)/$B$22)</f>
        <v>33.23700954400848</v>
      </c>
      <c r="H60" s="12">
        <f>F60*G60</f>
        <v>236.01489214535488</v>
      </c>
      <c r="I60" s="12">
        <f>($H$14*G60*PI()*2*D60)/8496.7154</f>
        <v>235.96353587641872</v>
      </c>
      <c r="J60" s="29">
        <f>AVERAGE(H60:I60)</f>
        <v>235.9892140108868</v>
      </c>
      <c r="K60" s="12">
        <f>J60/(D60/1000)^3</f>
        <v>0.3410347563209348</v>
      </c>
      <c r="L60" s="46">
        <f>J60/E60</f>
        <v>0.784653386834799</v>
      </c>
      <c r="M60" s="12">
        <f>(B60-(D60/$G$14))/C60</f>
        <v>0.040199248598702234</v>
      </c>
    </row>
    <row r="61" spans="1:13" ht="12.75">
      <c r="A61" s="6" t="s">
        <v>45</v>
      </c>
      <c r="B61">
        <v>8.4</v>
      </c>
      <c r="C61">
        <v>34.4</v>
      </c>
      <c r="D61">
        <v>8725</v>
      </c>
      <c r="E61" s="12">
        <f>B61*C61</f>
        <v>288.96</v>
      </c>
      <c r="F61" s="12">
        <f>D61/$G$14</f>
        <v>7.004627803952991</v>
      </c>
      <c r="G61" s="12">
        <f>C61-((B61*$C$22)/$B$22)</f>
        <v>32.366065747613995</v>
      </c>
      <c r="H61" s="12">
        <f>F61*G61</f>
        <v>226.71224404030752</v>
      </c>
      <c r="I61" s="12">
        <f>($H$14*G61*PI()*2*D61)/8496.7154</f>
        <v>226.66291200506924</v>
      </c>
      <c r="J61" s="29">
        <f>AVERAGE(H61:I61)</f>
        <v>226.6875780226884</v>
      </c>
      <c r="K61" s="12">
        <f>J61/(D61/1000)^3</f>
        <v>0.34129617064680473</v>
      </c>
      <c r="L61" s="46">
        <f>J61/E61</f>
        <v>0.7844946636997799</v>
      </c>
      <c r="M61" s="12">
        <f>(B61-(D61/$G$14))/C61</f>
        <v>0.04056314523392471</v>
      </c>
    </row>
    <row r="62" spans="1:13" ht="12.75">
      <c r="A62" s="6" t="s">
        <v>45</v>
      </c>
      <c r="B62">
        <v>8.33</v>
      </c>
      <c r="C62">
        <v>33.9</v>
      </c>
      <c r="D62">
        <v>8674</v>
      </c>
      <c r="E62" s="12">
        <f>B62*C62</f>
        <v>282.387</v>
      </c>
      <c r="F62" s="12">
        <f>D62/$G$14</f>
        <v>6.963683847735042</v>
      </c>
      <c r="G62" s="12">
        <f>C62-((B62*$C$22)/$B$22)</f>
        <v>31.883015199717214</v>
      </c>
      <c r="H62" s="12">
        <f>F62*G62</f>
        <v>222.0232379633616</v>
      </c>
      <c r="I62" s="12">
        <f>($H$14*G62*PI()*2*D62)/8496.7154</f>
        <v>221.9749262444896</v>
      </c>
      <c r="J62" s="29">
        <f>AVERAGE(H62:I62)</f>
        <v>221.99908210392562</v>
      </c>
      <c r="K62" s="12">
        <f>J62/(D62/1000)^3</f>
        <v>0.3401675838788645</v>
      </c>
      <c r="L62" s="46">
        <f>J62/E62</f>
        <v>0.7861519195427751</v>
      </c>
      <c r="M62" s="12">
        <f>(B62-(D62/$G$14))/C62</f>
        <v>0.04030431127625246</v>
      </c>
    </row>
    <row r="63" spans="1:13" ht="12.75">
      <c r="A63" s="6" t="s">
        <v>45</v>
      </c>
      <c r="B63">
        <v>8.26</v>
      </c>
      <c r="C63">
        <v>33.3</v>
      </c>
      <c r="D63">
        <v>8613</v>
      </c>
      <c r="E63" s="12">
        <f>B63*C63</f>
        <v>275.058</v>
      </c>
      <c r="F63" s="12">
        <f>D63/$G$14</f>
        <v>6.914711664807691</v>
      </c>
      <c r="G63" s="12">
        <f>C63-((B63*$C$22)/$B$22)</f>
        <v>31.299964651820428</v>
      </c>
      <c r="H63" s="12">
        <f>F63*G63</f>
        <v>216.43023068601113</v>
      </c>
      <c r="I63" s="12">
        <f>($H$14*G63*PI()*2*D63)/8496.7154</f>
        <v>216.38313599197724</v>
      </c>
      <c r="J63" s="29">
        <f>AVERAGE(H63:I63)</f>
        <v>216.40668333899418</v>
      </c>
      <c r="K63" s="12">
        <f>J63/(D63/1000)^3</f>
        <v>0.33869386295521153</v>
      </c>
      <c r="L63" s="46">
        <f>J63/E63</f>
        <v>0.78676745755075</v>
      </c>
      <c r="M63" s="12">
        <f>(B63-(D63/$G$14))/C63</f>
        <v>0.040399049104874137</v>
      </c>
    </row>
    <row r="64" spans="1:13" ht="12.75">
      <c r="A64" s="6" t="s">
        <v>45</v>
      </c>
      <c r="B64">
        <v>8.25</v>
      </c>
      <c r="C64">
        <v>33.2</v>
      </c>
      <c r="D64">
        <v>8588</v>
      </c>
      <c r="E64" s="12">
        <f>B64*C64</f>
        <v>273.90000000000003</v>
      </c>
      <c r="F64" s="12">
        <f>D64/$G$14</f>
        <v>6.894641098034187</v>
      </c>
      <c r="G64" s="12">
        <f>C64-((B64*$C$22)/$B$22)</f>
        <v>31.202386002120893</v>
      </c>
      <c r="H64" s="12">
        <f>F64*G64</f>
        <v>215.12925288694933</v>
      </c>
      <c r="I64" s="12">
        <f>($H$14*G64*PI()*2*D64)/8496.7154</f>
        <v>215.0824412825337</v>
      </c>
      <c r="J64" s="29">
        <f>AVERAGE(H64:I64)</f>
        <v>215.10584708474153</v>
      </c>
      <c r="K64" s="12">
        <f>J64/(D64/1000)^3</f>
        <v>0.33960658949227596</v>
      </c>
      <c r="L64" s="46">
        <f>J64/E64</f>
        <v>0.7853444581407137</v>
      </c>
      <c r="M64" s="12">
        <f>(B64-(D64/$G$14))/C64</f>
        <v>0.04082406331222328</v>
      </c>
    </row>
    <row r="65" spans="1:13" ht="12.75">
      <c r="A65" s="1" t="s">
        <v>117</v>
      </c>
      <c r="B65" s="16">
        <f>AVERAGE(B55:B64)</f>
        <v>8.353</v>
      </c>
      <c r="C65" s="16">
        <f>AVERAGE(C55:C64)</f>
        <v>33.86</v>
      </c>
      <c r="D65" s="16">
        <f>AVERAGE(D55:D64)</f>
        <v>8677.9</v>
      </c>
      <c r="E65" s="16">
        <f>B65*C65</f>
        <v>282.83258</v>
      </c>
      <c r="F65" s="16">
        <f>D65/$G$14</f>
        <v>6.966814856151708</v>
      </c>
      <c r="G65" s="16">
        <f>C65-((B65*$C$22)/$B$22)</f>
        <v>31.837446094026156</v>
      </c>
      <c r="H65" s="16">
        <f>F65*G65</f>
        <v>221.80559242979058</v>
      </c>
      <c r="I65" s="16">
        <f>($H$14*G65*PI()*2*D65)/8496.7154</f>
        <v>221.7573280700596</v>
      </c>
      <c r="J65" s="35">
        <f>AVERAGE(H65:I65)</f>
        <v>221.7814602499251</v>
      </c>
      <c r="K65" s="16">
        <f>J65/(D65/1000)^3</f>
        <v>0.33937614718201164</v>
      </c>
      <c r="L65" s="47">
        <f>J65/E65</f>
        <v>0.7841439633649174</v>
      </c>
      <c r="M65" s="16">
        <f>(B65-(D65/$G$14))/C65</f>
        <v>0.04093872249994955</v>
      </c>
    </row>
    <row r="66" ht="12.75">
      <c r="A66" s="16"/>
    </row>
    <row r="67" spans="1:12" ht="12.75">
      <c r="A67" t="s">
        <v>120</v>
      </c>
      <c r="B67" t="s">
        <v>40</v>
      </c>
      <c r="C67" t="s">
        <v>41</v>
      </c>
      <c r="D67" t="s">
        <v>8</v>
      </c>
      <c r="E67" t="s">
        <v>114</v>
      </c>
      <c r="F67" t="s">
        <v>54</v>
      </c>
      <c r="G67" t="s">
        <v>55</v>
      </c>
      <c r="H67" t="s">
        <v>56</v>
      </c>
      <c r="I67" t="s">
        <v>57</v>
      </c>
      <c r="J67" t="s">
        <v>115</v>
      </c>
      <c r="K67" t="s">
        <v>62</v>
      </c>
      <c r="L67" t="s">
        <v>60</v>
      </c>
    </row>
    <row r="68" spans="1:13" ht="12.75">
      <c r="A68" s="6" t="s">
        <v>45</v>
      </c>
      <c r="B68">
        <v>8.38</v>
      </c>
      <c r="C68">
        <v>40.1</v>
      </c>
      <c r="D68">
        <v>8434</v>
      </c>
      <c r="E68" s="12">
        <f>B68*C68</f>
        <v>336.03800000000007</v>
      </c>
      <c r="F68" s="12">
        <f>D68/$G$14</f>
        <v>6.771006406709401</v>
      </c>
      <c r="G68" s="12">
        <f>C68-((B68*$C$22)/$B$22)</f>
        <v>38.070908448214915</v>
      </c>
      <c r="H68" s="12">
        <f>F68*G68</f>
        <v>257.77836501211027</v>
      </c>
      <c r="I68" s="12">
        <f>($H$14*G68*PI()*2*D68)/8496.7154</f>
        <v>257.72227306418625</v>
      </c>
      <c r="J68" s="29">
        <f>AVERAGE(H68:I68)</f>
        <v>257.7503190381483</v>
      </c>
      <c r="K68" s="12">
        <f>J68/(D68/1000)^3.2</f>
        <v>0.28047341481329546</v>
      </c>
      <c r="L68" s="46">
        <f>J68/E68</f>
        <v>0.7670272976215435</v>
      </c>
      <c r="M68" s="12">
        <f>(B68-(D68/$G$14))/C68</f>
        <v>0.04012452851098752</v>
      </c>
    </row>
    <row r="69" spans="1:13" ht="12.75">
      <c r="A69" s="6" t="s">
        <v>45</v>
      </c>
      <c r="B69">
        <v>8.21</v>
      </c>
      <c r="C69">
        <v>38.6</v>
      </c>
      <c r="D69">
        <v>8271</v>
      </c>
      <c r="E69" s="12">
        <f>B69*C69</f>
        <v>316.90600000000006</v>
      </c>
      <c r="F69" s="12">
        <f>D69/$G$14</f>
        <v>6.640146311346153</v>
      </c>
      <c r="G69" s="12">
        <f>C69-((B69*$C$22)/$B$22)</f>
        <v>36.61207140332273</v>
      </c>
      <c r="H69" s="12">
        <f>F69*G69</f>
        <v>243.1095108795154</v>
      </c>
      <c r="I69" s="12">
        <f>($H$14*G69*PI()*2*D69)/8496.7154</f>
        <v>243.05661083872482</v>
      </c>
      <c r="J69" s="29">
        <f>AVERAGE(H69:I69)</f>
        <v>243.0830608591201</v>
      </c>
      <c r="K69" s="12">
        <f>J69/(D69/1000)^3.2</f>
        <v>0.2815587507608575</v>
      </c>
      <c r="L69" s="46">
        <f>J69/E69</f>
        <v>0.7670509894388874</v>
      </c>
      <c r="M69" s="12">
        <f>(B69-(D69/$G$14))/C69</f>
        <v>0.0406697846801515</v>
      </c>
    </row>
    <row r="70" spans="1:13" ht="12.75">
      <c r="A70" s="6" t="s">
        <v>45</v>
      </c>
      <c r="B70">
        <v>8.11</v>
      </c>
      <c r="C70">
        <v>37.7</v>
      </c>
      <c r="D70">
        <v>8185</v>
      </c>
      <c r="E70" s="12">
        <f>B70*C70</f>
        <v>305.747</v>
      </c>
      <c r="F70" s="12">
        <f>D70/$G$14</f>
        <v>6.571103561645298</v>
      </c>
      <c r="G70" s="12">
        <f>C70-((B70*$C$22)/$B$22)</f>
        <v>35.73628490632733</v>
      </c>
      <c r="H70" s="12">
        <f>F70*G70</f>
        <v>234.8268290279386</v>
      </c>
      <c r="I70" s="12">
        <f>($H$14*G70*PI()*2*D70)/8496.7154</f>
        <v>234.77573127865946</v>
      </c>
      <c r="J70" s="29">
        <f>AVERAGE(H70:I70)</f>
        <v>234.80128015329905</v>
      </c>
      <c r="K70" s="12">
        <f>J70/(D70/1000)^3.2</f>
        <v>0.2812164181871035</v>
      </c>
      <c r="L70" s="46">
        <f>J70/E70</f>
        <v>0.7679593917627942</v>
      </c>
      <c r="M70" s="12">
        <f>(B70-(D70/$G$14))/C70</f>
        <v>0.040819534173864754</v>
      </c>
    </row>
    <row r="71" spans="1:13" ht="12.75">
      <c r="A71" s="6" t="s">
        <v>45</v>
      </c>
      <c r="B71">
        <v>8.08</v>
      </c>
      <c r="C71">
        <v>37.3</v>
      </c>
      <c r="D71">
        <v>8185</v>
      </c>
      <c r="E71" s="12">
        <f>B71*C71</f>
        <v>301.38399999999996</v>
      </c>
      <c r="F71" s="12">
        <f>D71/$G$14</f>
        <v>6.571103561645298</v>
      </c>
      <c r="G71" s="12">
        <f>C71-((B71*$C$22)/$B$22)</f>
        <v>35.3435489572287</v>
      </c>
      <c r="H71" s="12">
        <f>F71*G71</f>
        <v>232.24612043403047</v>
      </c>
      <c r="I71" s="12">
        <f>($H$14*G71*PI()*2*D71)/8496.7154</f>
        <v>232.19558424069123</v>
      </c>
      <c r="J71" s="29">
        <f>AVERAGE(H71:I71)</f>
        <v>232.22085233736084</v>
      </c>
      <c r="K71" s="12">
        <f>J71/(D71/1000)^3.2</f>
        <v>0.2781258955659546</v>
      </c>
      <c r="L71" s="46">
        <f>J71/E71</f>
        <v>0.7705148658766254</v>
      </c>
      <c r="M71" s="12">
        <f>(B71-(D71/$G$14))/C71</f>
        <v>0.040452987623450454</v>
      </c>
    </row>
    <row r="72" spans="1:13" ht="12.75">
      <c r="A72" s="6" t="s">
        <v>45</v>
      </c>
      <c r="B72">
        <v>8.04</v>
      </c>
      <c r="C72">
        <v>36.9</v>
      </c>
      <c r="D72">
        <v>8125</v>
      </c>
      <c r="E72" s="12">
        <f>B72*C72</f>
        <v>296.67599999999993</v>
      </c>
      <c r="F72" s="12">
        <f>D72/$G$14</f>
        <v>6.522934201388888</v>
      </c>
      <c r="G72" s="12">
        <f>C72-((B72*$C$22)/$B$22)</f>
        <v>34.95323435843054</v>
      </c>
      <c r="H72" s="12">
        <f>F72*G72</f>
        <v>227.99764784576777</v>
      </c>
      <c r="I72" s="12">
        <f>($H$14*G72*PI()*2*D72)/8496.7154</f>
        <v>227.94803610977453</v>
      </c>
      <c r="J72" s="29">
        <f>AVERAGE(H72:I72)</f>
        <v>227.97284197777117</v>
      </c>
      <c r="K72" s="12">
        <f>J72/(D72/1000)^3.2</f>
        <v>0.2795428125672879</v>
      </c>
      <c r="L72" s="46">
        <f>J72/E72</f>
        <v>0.7684236068228344</v>
      </c>
      <c r="M72" s="12">
        <f>(B72-(D72/$G$14))/C72</f>
        <v>0.041112894271303824</v>
      </c>
    </row>
    <row r="73" spans="1:13" ht="12.75">
      <c r="A73" s="6" t="s">
        <v>45</v>
      </c>
      <c r="B73">
        <v>8.38</v>
      </c>
      <c r="C73">
        <v>40.5</v>
      </c>
      <c r="D73">
        <v>8400</v>
      </c>
      <c r="E73" s="12">
        <f>B73*C73</f>
        <v>339.39000000000004</v>
      </c>
      <c r="F73" s="12">
        <f>D73/$G$14</f>
        <v>6.743710435897435</v>
      </c>
      <c r="G73" s="12">
        <f>C73-((B73*$C$22)/$B$22)</f>
        <v>38.470908448214914</v>
      </c>
      <c r="H73" s="12">
        <f>F73*G73</f>
        <v>259.4366667806817</v>
      </c>
      <c r="I73" s="12">
        <f>($H$14*G73*PI()*2*D73)/8496.7154</f>
        <v>259.38021399030913</v>
      </c>
      <c r="J73" s="29">
        <f>AVERAGE(H73:I73)</f>
        <v>259.4084403854954</v>
      </c>
      <c r="K73" s="12">
        <f>J73/(D73/1000)^3.2</f>
        <v>0.2859501885455482</v>
      </c>
      <c r="L73" s="46">
        <f>J73/E73</f>
        <v>0.7643373121939225</v>
      </c>
      <c r="M73" s="12">
        <f>(B73-(D73/$G$14))/C73</f>
        <v>0.04040221145932262</v>
      </c>
    </row>
    <row r="74" spans="1:13" ht="12.75">
      <c r="A74" s="6" t="s">
        <v>45</v>
      </c>
      <c r="B74">
        <v>8.23</v>
      </c>
      <c r="C74">
        <v>39.1</v>
      </c>
      <c r="D74">
        <v>8288</v>
      </c>
      <c r="E74" s="12">
        <f>B74*C74</f>
        <v>321.793</v>
      </c>
      <c r="F74" s="12">
        <f>D74/$G$14</f>
        <v>6.653794296752136</v>
      </c>
      <c r="G74" s="12">
        <f>C74-((B74*$C$22)/$B$22)</f>
        <v>37.10722870272181</v>
      </c>
      <c r="H74" s="12">
        <f>F74*G74</f>
        <v>246.90386671044757</v>
      </c>
      <c r="I74" s="12">
        <f>($H$14*G74*PI()*2*D74)/8496.7154</f>
        <v>246.85014102701757</v>
      </c>
      <c r="J74" s="29">
        <f>AVERAGE(H74:I74)</f>
        <v>246.87700386873257</v>
      </c>
      <c r="K74" s="12">
        <f>J74/(D74/1000)^3.2</f>
        <v>0.2840805253358744</v>
      </c>
      <c r="L74" s="46">
        <f>J74/E74</f>
        <v>0.7671919646130667</v>
      </c>
      <c r="M74" s="12">
        <f>(B74-(D74/$G$14))/C74</f>
        <v>0.040312166323474785</v>
      </c>
    </row>
    <row r="75" spans="1:13" ht="12.75">
      <c r="A75" s="6" t="s">
        <v>45</v>
      </c>
      <c r="B75">
        <v>8.12</v>
      </c>
      <c r="C75">
        <v>38.1</v>
      </c>
      <c r="D75">
        <v>8177</v>
      </c>
      <c r="E75" s="12">
        <f>B75*C75</f>
        <v>309.37199999999996</v>
      </c>
      <c r="F75" s="12">
        <f>D75/$G$14</f>
        <v>6.564680980277777</v>
      </c>
      <c r="G75" s="12">
        <f>C75-((B75*$C$22)/$B$22)</f>
        <v>36.13386355602687</v>
      </c>
      <c r="H75" s="12">
        <f>F75*G75</f>
        <v>237.2072868302019</v>
      </c>
      <c r="I75" s="12">
        <f>($H$14*G75*PI()*2*D75)/8496.7154</f>
        <v>237.1556710990701</v>
      </c>
      <c r="J75" s="29">
        <f>AVERAGE(H75:I75)</f>
        <v>237.181478964636</v>
      </c>
      <c r="K75" s="12">
        <f>J75/(D75/1000)^3.2</f>
        <v>0.2849574265389158</v>
      </c>
      <c r="L75" s="46">
        <f>J75/E75</f>
        <v>0.7666546389609791</v>
      </c>
      <c r="M75" s="12">
        <f>(B75-(D75/$G$14))/C75</f>
        <v>0.04082202151501895</v>
      </c>
    </row>
    <row r="76" spans="1:13" ht="12.75">
      <c r="A76" s="6" t="s">
        <v>45</v>
      </c>
      <c r="B76">
        <v>8.04</v>
      </c>
      <c r="C76">
        <v>37.3</v>
      </c>
      <c r="D76">
        <v>8133</v>
      </c>
      <c r="E76" s="12">
        <f>B76*C76</f>
        <v>299.89199999999994</v>
      </c>
      <c r="F76" s="12">
        <f>D76/$G$14</f>
        <v>6.529356782756409</v>
      </c>
      <c r="G76" s="12">
        <f>C76-((B76*$C$22)/$B$22)</f>
        <v>35.35323435843054</v>
      </c>
      <c r="H76" s="12">
        <f>F76*G76</f>
        <v>230.83388055059538</v>
      </c>
      <c r="I76" s="12">
        <f>($H$14*G76*PI()*2*D76)/8496.7154</f>
        <v>230.78365165723454</v>
      </c>
      <c r="J76" s="29">
        <f>AVERAGE(H76:I76)</f>
        <v>230.80876610391496</v>
      </c>
      <c r="K76" s="12">
        <f>J76/(D76/1000)^3.2</f>
        <v>0.28213036317736595</v>
      </c>
      <c r="L76" s="46">
        <f>J76/E76</f>
        <v>0.7696396239443366</v>
      </c>
      <c r="M76" s="12">
        <f>(B76-(D76/$G$14))/C76</f>
        <v>0.04049981815666462</v>
      </c>
    </row>
    <row r="77" spans="1:13" ht="12.75">
      <c r="A77" s="6" t="s">
        <v>45</v>
      </c>
      <c r="B77">
        <v>8.02</v>
      </c>
      <c r="C77">
        <v>37</v>
      </c>
      <c r="D77">
        <v>8108</v>
      </c>
      <c r="E77" s="12">
        <f>B77*C77</f>
        <v>296.74</v>
      </c>
      <c r="F77" s="12">
        <f>D77/$G$14</f>
        <v>6.509286215982905</v>
      </c>
      <c r="G77" s="12">
        <f>C77-((B77*$C$22)/$B$22)</f>
        <v>35.05807705903146</v>
      </c>
      <c r="H77" s="12">
        <f>F77*G77</f>
        <v>228.20305775921997</v>
      </c>
      <c r="I77" s="12">
        <f>($H$14*G77*PI()*2*D77)/8496.7154</f>
        <v>228.15340132652707</v>
      </c>
      <c r="J77" s="29">
        <f>AVERAGE(H77:I77)</f>
        <v>228.1782295428735</v>
      </c>
      <c r="K77" s="12">
        <f>J77/(D77/1000)^3.2</f>
        <v>0.2816762550185851</v>
      </c>
      <c r="L77" s="46">
        <f>J77/E77</f>
        <v>0.7689500220491794</v>
      </c>
      <c r="M77" s="12">
        <f>(B77-(D77/$G$14))/C77</f>
        <v>0.04083010227073229</v>
      </c>
    </row>
    <row r="78" spans="1:13" ht="12.75">
      <c r="A78" s="1" t="s">
        <v>117</v>
      </c>
      <c r="B78" s="16">
        <f>AVERAGE(B68:B77)</f>
        <v>8.160999999999998</v>
      </c>
      <c r="C78" s="16">
        <f>AVERAGE(C68:C77)</f>
        <v>38.260000000000005</v>
      </c>
      <c r="D78" s="16">
        <f>AVERAGE(D68:D77)</f>
        <v>8230.6</v>
      </c>
      <c r="E78" s="16">
        <f>B78*C78</f>
        <v>312.23985999999996</v>
      </c>
      <c r="F78" s="16">
        <f>D78/$G$14</f>
        <v>6.6077122754401705</v>
      </c>
      <c r="G78" s="16">
        <f>C78-((B78*$C$22)/$B$22)</f>
        <v>36.283936019794986</v>
      </c>
      <c r="H78" s="16">
        <f>F78*G78</f>
        <v>239.75380943928508</v>
      </c>
      <c r="I78" s="16">
        <f>($H$14*G78*PI()*2*D78)/8496.7154</f>
        <v>239.70163959100088</v>
      </c>
      <c r="J78" s="35">
        <f>AVERAGE(H78:I78)</f>
        <v>239.727724515143</v>
      </c>
      <c r="K78" s="16">
        <f>J78/(D78/1000)^3.2</f>
        <v>0.28205738574745676</v>
      </c>
      <c r="L78" s="47">
        <f>J78/E78</f>
        <v>0.7677678452557051</v>
      </c>
      <c r="M78" s="16">
        <f>(B78-(D78/$G$14))/C78</f>
        <v>0.040598215487711115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2007-09-09T10:37:53Z</dcterms:created>
  <dcterms:modified xsi:type="dcterms:W3CDTF">2013-02-12T12:18:56Z</dcterms:modified>
  <cp:category/>
  <cp:version/>
  <cp:contentType/>
  <cp:contentStatus/>
  <cp:revision>81</cp:revision>
</cp:coreProperties>
</file>