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195" activeTab="0"/>
  </bookViews>
  <sheets>
    <sheet name="Li-Poly" sheetId="1" r:id="rId1"/>
  </sheets>
  <definedNames>
    <definedName name="Excel_BuiltIn__FilterDatabase">'Li-Poly'!$E$6:$E$13</definedName>
  </definedNames>
  <calcPr fullCalcOnLoad="1"/>
</workbook>
</file>

<file path=xl/sharedStrings.xml><?xml version="1.0" encoding="utf-8"?>
<sst xmlns="http://schemas.openxmlformats.org/spreadsheetml/2006/main" count="93" uniqueCount="86">
  <si>
    <t>Glow to Electric Conversion</t>
  </si>
  <si>
    <t>Worksheet for Outrunner motors &amp; Lithium Polymer Cells</t>
  </si>
  <si>
    <t>Type ONLY in the green boxes</t>
  </si>
  <si>
    <t>There MUST be a 2-stroke displacement in cell B7</t>
  </si>
  <si>
    <t>If only 4-stroke cu.in. displacement available, divide it by 1.5 and enter value in cell B7</t>
  </si>
  <si>
    <t>If no 4-stroke displacement available, zero MUST be in cell B8</t>
  </si>
  <si>
    <t>Motor Selection:</t>
  </si>
  <si>
    <t>http://www.rc-book.com/en/</t>
  </si>
  <si>
    <t>Name of Plane:</t>
  </si>
  <si>
    <t>Agriduck</t>
  </si>
  <si>
    <t>Outrunners</t>
  </si>
  <si>
    <t>watts in/</t>
  </si>
  <si>
    <t>Recommended Largest 2-stroke:</t>
  </si>
  <si>
    <t>displacement in cubic inches</t>
  </si>
  <si>
    <t>As of August 22, 2011</t>
  </si>
  <si>
    <t>cu.ft.</t>
  </si>
  <si>
    <t>Recommended Largest 4-stroke:</t>
  </si>
  <si>
    <t>Wing cube loading levels &amp; "types"</t>
  </si>
  <si>
    <t>Avg.</t>
  </si>
  <si>
    <t>Median</t>
  </si>
  <si>
    <t>Mfg. Max. Weight:</t>
  </si>
  <si>
    <t>lb.</t>
  </si>
  <si>
    <r>
      <t>(</t>
    </r>
    <r>
      <rPr>
        <b/>
        <sz val="10"/>
        <rFont val="Verdana"/>
        <family val="2"/>
      </rPr>
      <t xml:space="preserve">Level 1 </t>
    </r>
    <r>
      <rPr>
        <sz val="10"/>
        <rFont val="Verdana"/>
        <family val="2"/>
      </rPr>
      <t xml:space="preserve"> 0.00 - 2.99) Indoor</t>
    </r>
  </si>
  <si>
    <t>Mfg. wing area:</t>
  </si>
  <si>
    <t>sq.in.</t>
  </si>
  <si>
    <t>(Level 2  3.00 - 4.99) Backyard</t>
  </si>
  <si>
    <r>
      <t xml:space="preserve">Desired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 xml:space="preserve"> per pound:</t>
    </r>
  </si>
  <si>
    <t>Use 100 if in doubt</t>
  </si>
  <si>
    <r>
      <t>(</t>
    </r>
    <r>
      <rPr>
        <b/>
        <sz val="10"/>
        <rFont val="Verdana"/>
        <family val="2"/>
      </rPr>
      <t xml:space="preserve">Level 3 </t>
    </r>
    <r>
      <rPr>
        <sz val="10"/>
        <rFont val="Verdana"/>
        <family val="2"/>
      </rPr>
      <t xml:space="preserve"> 5.00 - 6.99) Park</t>
    </r>
  </si>
  <si>
    <t>Cubic area:</t>
  </si>
  <si>
    <t>cubic feet</t>
  </si>
  <si>
    <t>(Level 4  7.00 - 9.99) Sport/Trainer</t>
  </si>
  <si>
    <r>
      <t>Wing C</t>
    </r>
    <r>
      <rPr>
        <sz val="14"/>
        <rFont val="Geneva CE"/>
        <family val="2"/>
      </rPr>
      <t xml:space="preserve">ube </t>
    </r>
    <r>
      <rPr>
        <b/>
        <sz val="14"/>
        <rFont val="Geneva CE"/>
        <family val="2"/>
      </rPr>
      <t>L</t>
    </r>
    <r>
      <rPr>
        <sz val="14"/>
        <rFont val="Geneva CE"/>
        <family val="2"/>
      </rPr>
      <t>oading:</t>
    </r>
  </si>
  <si>
    <r>
      <t>(</t>
    </r>
    <r>
      <rPr>
        <b/>
        <sz val="10"/>
        <rFont val="Verdana"/>
        <family val="2"/>
      </rPr>
      <t xml:space="preserve">Level 5 </t>
    </r>
    <r>
      <rPr>
        <sz val="10"/>
        <rFont val="Verdana"/>
        <family val="2"/>
      </rPr>
      <t xml:space="preserve"> 10.00 - 12.99) Adv. Sport</t>
    </r>
  </si>
  <si>
    <r>
      <t xml:space="preserve">Average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>:</t>
    </r>
  </si>
  <si>
    <r>
      <t xml:space="preserve">selected from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 xml:space="preserve">/cu.ft. </t>
    </r>
    <r>
      <rPr>
        <b/>
        <u val="single"/>
        <sz val="12"/>
        <rFont val=""/>
        <family val="1"/>
      </rPr>
      <t>table</t>
    </r>
  </si>
  <si>
    <t>(Level 6 13 - 16.99) Expert Sport</t>
  </si>
  <si>
    <r>
      <t xml:space="preserve">Median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>:</t>
    </r>
  </si>
  <si>
    <r>
      <t>(</t>
    </r>
    <r>
      <rPr>
        <b/>
        <sz val="10"/>
        <rFont val="Verdana"/>
        <family val="2"/>
      </rPr>
      <t>Level 7</t>
    </r>
    <r>
      <rPr>
        <sz val="10"/>
        <rFont val="Verdana"/>
        <family val="2"/>
      </rPr>
      <t xml:space="preserve"> 17+) Expert</t>
    </r>
  </si>
  <si>
    <t>NA</t>
  </si>
  <si>
    <t>Suggested Power:</t>
  </si>
  <si>
    <t>watts in</t>
  </si>
  <si>
    <t>Lightest Motor:</t>
  </si>
  <si>
    <t>g</t>
  </si>
  <si>
    <t>Heaviest Motor:</t>
  </si>
  <si>
    <r>
      <t xml:space="preserve">80% </t>
    </r>
    <r>
      <rPr>
        <u val="single"/>
        <sz val="14"/>
        <rFont val="Geneva CE"/>
        <family val="2"/>
      </rPr>
      <t>watts in:</t>
    </r>
  </si>
  <si>
    <r>
      <t xml:space="preserve">watts </t>
    </r>
    <r>
      <rPr>
        <b/>
        <sz val="14"/>
        <rFont val="Geneva CE"/>
        <family val="2"/>
      </rPr>
      <t>out</t>
    </r>
  </si>
  <si>
    <t>Largest Dia. Prop:</t>
  </si>
  <si>
    <r>
      <t xml:space="preserve">in. </t>
    </r>
    <r>
      <rPr>
        <b/>
        <sz val="14"/>
        <rFont val="Geneva CE"/>
        <family val="2"/>
      </rPr>
      <t>(see dia. note)</t>
    </r>
  </si>
  <si>
    <t>Prop pitch:</t>
  </si>
  <si>
    <t>in.</t>
  </si>
  <si>
    <t>Target RPM:</t>
  </si>
  <si>
    <t>Pitch Speed:</t>
  </si>
  <si>
    <t>mph - verify with pitch speed table</t>
  </si>
  <si>
    <t>Stall Speed:</t>
  </si>
  <si>
    <t>mph</t>
  </si>
  <si>
    <t>Pitch Speed to Stall Speed:</t>
  </si>
  <si>
    <t>:1</t>
  </si>
  <si>
    <t>Number of Li-Poly cells:</t>
  </si>
  <si>
    <t>Anticipated Amp Draw:</t>
  </si>
  <si>
    <t>Estimated Kv (RPM/v):</t>
  </si>
  <si>
    <t>Kv (RPM/v) Range High:</t>
  </si>
  <si>
    <t>Kv (RPM/v) Range Low:</t>
  </si>
  <si>
    <t>Approx. Li-Poly capacity:</t>
  </si>
  <si>
    <t>Approx. Battery weight:</t>
  </si>
  <si>
    <t>ESC amp rating = or greater</t>
  </si>
  <si>
    <t>Prop Pitch Selection:</t>
  </si>
  <si>
    <t>For WCL Levels 1 - 3 pitch to diameter ratios of 50% to 60% are appropriate.</t>
  </si>
  <si>
    <t>For WCL Levels 4 - 7 pitch to diameter ratios of 70% to 80% are appropriate.</t>
  </si>
  <si>
    <t>WCL 1-3 pitches</t>
  </si>
  <si>
    <t>WCL 4-7 pitches</t>
  </si>
  <si>
    <t>Verify prop diameter and pitch actually exists at:</t>
  </si>
  <si>
    <t>http://www.apcprop.com/pindex.asp</t>
  </si>
  <si>
    <t>For APC props, NO SF props!  Use only E - thin electric, pattern or sport</t>
  </si>
  <si>
    <t>Diameter (dia.) Note:</t>
  </si>
  <si>
    <t>Use the 4-stroke chart</t>
  </si>
  <si>
    <t>http://www.flyurbana.com/media/Chart.PDF</t>
  </si>
  <si>
    <t>Ignore the pitch in the chart on the Web site.</t>
  </si>
  <si>
    <r>
      <t xml:space="preserve">Add 2 inches to the </t>
    </r>
    <r>
      <rPr>
        <b/>
        <sz val="14"/>
        <rFont val="Geneva CE"/>
        <family val="2"/>
      </rPr>
      <t>Standard Propellers</t>
    </r>
    <r>
      <rPr>
        <sz val="14"/>
        <rFont val="Geneva CE"/>
        <family val="2"/>
      </rPr>
      <t xml:space="preserve">' diameter in the </t>
    </r>
    <r>
      <rPr>
        <b/>
        <sz val="14"/>
        <rFont val="Geneva CE"/>
        <family val="2"/>
      </rPr>
      <t>Standard Propellers column.</t>
    </r>
  </si>
  <si>
    <t>If only a 2-stroke displacement is given, multiply it by 1.5 for a 4-stroke equivalent displacement. It will be close enough.</t>
  </si>
  <si>
    <t>Round to nearest actual 4-stroke displacement found in the chart.</t>
  </si>
  <si>
    <t>What if 4-stroke dia. doesn't allow ground clearance?</t>
  </si>
  <si>
    <t>See Below</t>
  </si>
  <si>
    <t xml:space="preserve">If the suggest 4-stroke diameter is too large for at least 1.5" of ground clearance, </t>
  </si>
  <si>
    <t>use a prop diameter 2 inches larger than the 2-stroke diameter.</t>
  </si>
  <si>
    <t>Typical for high-wing &amp; shoulder-wing tricycle landing gear planes.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</si>
</sst>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11">
    <font>
      <sz val="10"/>
      <name val="Verdana"/>
      <family val="2"/>
    </font>
    <font>
      <sz val="10"/>
      <name val="Arial"/>
      <family val="0"/>
    </font>
    <font>
      <sz val="14"/>
      <name val="Geneva CE"/>
      <family val="2"/>
    </font>
    <font>
      <b/>
      <sz val="14"/>
      <name val="Geneva CE"/>
      <family val="2"/>
    </font>
    <font>
      <u val="single"/>
      <sz val="14"/>
      <color indexed="12"/>
      <name val="Geneva"/>
      <family val="2"/>
    </font>
    <font>
      <u val="single"/>
      <sz val="10"/>
      <color indexed="12"/>
      <name val="Verdana"/>
      <family val="2"/>
    </font>
    <font>
      <b/>
      <sz val="14"/>
      <color indexed="9"/>
      <name val="Geneva CE"/>
      <family val="2"/>
    </font>
    <font>
      <b/>
      <sz val="10"/>
      <name val="Verdana"/>
      <family val="2"/>
    </font>
    <font>
      <u val="single"/>
      <sz val="14"/>
      <name val="Geneva CE"/>
      <family val="2"/>
    </font>
    <font>
      <b/>
      <u val="single"/>
      <sz val="12"/>
      <name val=""/>
      <family val="1"/>
    </font>
    <font>
      <b/>
      <u val="single"/>
      <sz val="14"/>
      <name val="Geneva CE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right"/>
    </xf>
    <xf numFmtId="164" fontId="6" fillId="2" borderId="0" xfId="0" applyFont="1" applyFill="1" applyBorder="1" applyAlignment="1" applyProtection="1">
      <alignment/>
      <protection locked="0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6" fillId="2" borderId="0" xfId="0" applyFont="1" applyFill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5" fontId="6" fillId="3" borderId="0" xfId="0" applyNumberFormat="1" applyFont="1" applyFill="1" applyAlignment="1">
      <alignment/>
    </xf>
    <xf numFmtId="164" fontId="3" fillId="0" borderId="0" xfId="0" applyFont="1" applyAlignment="1">
      <alignment horizontal="right"/>
    </xf>
    <xf numFmtId="164" fontId="9" fillId="0" borderId="0" xfId="0" applyFont="1" applyAlignment="1">
      <alignment/>
    </xf>
    <xf numFmtId="166" fontId="6" fillId="3" borderId="0" xfId="0" applyNumberFormat="1" applyFont="1" applyFill="1" applyAlignment="1">
      <alignment/>
    </xf>
    <xf numFmtId="164" fontId="10" fillId="0" borderId="0" xfId="0" applyFont="1" applyAlignment="1">
      <alignment/>
    </xf>
    <xf numFmtId="166" fontId="6" fillId="3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6" fillId="3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152400</xdr:rowOff>
    </xdr:from>
    <xdr:to>
      <xdr:col>9</xdr:col>
      <xdr:colOff>85725</xdr:colOff>
      <xdr:row>68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67625"/>
          <a:ext cx="8553450" cy="3505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152400</xdr:rowOff>
    </xdr:from>
    <xdr:to>
      <xdr:col>8</xdr:col>
      <xdr:colOff>104775</xdr:colOff>
      <xdr:row>101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53825"/>
          <a:ext cx="8039100" cy="501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819150</xdr:colOff>
      <xdr:row>15</xdr:row>
      <xdr:rowOff>152400</xdr:rowOff>
    </xdr:from>
    <xdr:to>
      <xdr:col>13</xdr:col>
      <xdr:colOff>352425</xdr:colOff>
      <xdr:row>22</xdr:row>
      <xdr:rowOff>57150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2581275"/>
          <a:ext cx="51339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-book.com/en/" TargetMode="External" /><Relationship Id="rId2" Type="http://schemas.openxmlformats.org/officeDocument/2006/relationships/hyperlink" Target="http://www.apcprop.com/pindex.asp" TargetMode="External" /><Relationship Id="rId3" Type="http://schemas.openxmlformats.org/officeDocument/2006/relationships/hyperlink" Target="http://www.flyurbana.com/media/Chart.PDF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95" zoomScaleNormal="95" workbookViewId="0" topLeftCell="A1">
      <selection activeCell="O17" sqref="O17"/>
    </sheetView>
  </sheetViews>
  <sheetFormatPr defaultColWidth="11.00390625" defaultRowHeight="12.75"/>
  <cols>
    <col min="1" max="1" width="34.875" style="1" customWidth="1"/>
    <col min="2" max="2" width="18.375" style="1" customWidth="1"/>
    <col min="3" max="3" width="9.125" style="1" customWidth="1"/>
    <col min="4" max="4" width="10.00390625" style="1" customWidth="1"/>
    <col min="5" max="5" width="10.75390625" style="1" customWidth="1"/>
    <col min="6" max="9" width="7.00390625" style="1" customWidth="1"/>
    <col min="10" max="11" width="7.875" style="1" customWidth="1"/>
    <col min="12" max="12" width="9.375" style="1" customWidth="1"/>
    <col min="13" max="13" width="9.625" style="1" customWidth="1"/>
    <col min="14" max="16" width="7.00390625" style="1" customWidth="1"/>
    <col min="17" max="16384" width="10.75390625" style="1" customWidth="1"/>
  </cols>
  <sheetData>
    <row r="1" spans="1:2" ht="12.75">
      <c r="A1" s="2" t="s">
        <v>0</v>
      </c>
      <c r="B1" s="2" t="s">
        <v>1</v>
      </c>
    </row>
    <row r="2" spans="1:3" ht="12.75">
      <c r="A2" s="2" t="s">
        <v>2</v>
      </c>
      <c r="B2" s="2"/>
      <c r="C2" s="2" t="s">
        <v>3</v>
      </c>
    </row>
    <row r="3" spans="1:3" ht="12.75">
      <c r="A3" s="2"/>
      <c r="B3" s="2"/>
      <c r="C3" s="2" t="s">
        <v>4</v>
      </c>
    </row>
    <row r="4" ht="12.75">
      <c r="C4" s="2" t="s">
        <v>5</v>
      </c>
    </row>
    <row r="5" spans="3:5" ht="12.75">
      <c r="C5" s="2" t="s">
        <v>6</v>
      </c>
      <c r="E5" s="3" t="s">
        <v>7</v>
      </c>
    </row>
    <row r="6" spans="1:13" ht="12.75">
      <c r="A6" s="4" t="s">
        <v>8</v>
      </c>
      <c r="B6" s="5" t="s">
        <v>9</v>
      </c>
      <c r="C6" s="5"/>
      <c r="K6" s="6" t="s">
        <v>10</v>
      </c>
      <c r="L6" s="7" t="s">
        <v>11</v>
      </c>
      <c r="M6" s="7" t="s">
        <v>11</v>
      </c>
    </row>
    <row r="7" spans="1:13" ht="12.75">
      <c r="A7" s="8" t="s">
        <v>12</v>
      </c>
      <c r="B7" s="9">
        <v>1.2</v>
      </c>
      <c r="C7" s="10" t="s">
        <v>13</v>
      </c>
      <c r="K7" s="11" t="s">
        <v>14</v>
      </c>
      <c r="L7" s="7" t="s">
        <v>15</v>
      </c>
      <c r="M7" s="7" t="s">
        <v>15</v>
      </c>
    </row>
    <row r="8" spans="1:13" ht="12.75">
      <c r="A8" s="8" t="s">
        <v>16</v>
      </c>
      <c r="B8" s="9">
        <v>1.5</v>
      </c>
      <c r="C8" s="10" t="s">
        <v>13</v>
      </c>
      <c r="K8" s="6" t="s">
        <v>17</v>
      </c>
      <c r="L8" s="7" t="s">
        <v>18</v>
      </c>
      <c r="M8" s="7" t="s">
        <v>19</v>
      </c>
    </row>
    <row r="9" spans="1:13" ht="12.75">
      <c r="A9" s="12" t="s">
        <v>20</v>
      </c>
      <c r="B9" s="9">
        <v>16</v>
      </c>
      <c r="C9" s="10" t="s">
        <v>21</v>
      </c>
      <c r="K9" s="11" t="s">
        <v>22</v>
      </c>
      <c r="L9" s="13">
        <v>17.1</v>
      </c>
      <c r="M9" s="14">
        <v>14.88</v>
      </c>
    </row>
    <row r="10" spans="1:13" ht="12.75">
      <c r="A10" s="12" t="s">
        <v>23</v>
      </c>
      <c r="B10" s="15">
        <v>2200</v>
      </c>
      <c r="C10" s="10" t="s">
        <v>24</v>
      </c>
      <c r="E10" s="1">
        <v>1018</v>
      </c>
      <c r="K10" s="6" t="s">
        <v>25</v>
      </c>
      <c r="L10" s="7">
        <v>37.45</v>
      </c>
      <c r="M10" s="7">
        <v>34.13</v>
      </c>
    </row>
    <row r="11" spans="1:13" ht="12.75">
      <c r="A11" s="12" t="s">
        <v>26</v>
      </c>
      <c r="B11" s="15">
        <v>27</v>
      </c>
      <c r="C11" s="16" t="s">
        <v>27</v>
      </c>
      <c r="K11" s="11" t="s">
        <v>28</v>
      </c>
      <c r="L11" s="14">
        <v>46.84</v>
      </c>
      <c r="M11" s="14">
        <v>42.38</v>
      </c>
    </row>
    <row r="12" spans="1:13" ht="12.75">
      <c r="A12" s="12" t="s">
        <v>29</v>
      </c>
      <c r="B12" s="17">
        <f>(B10/144)^1.5</f>
        <v>59.71594138664089</v>
      </c>
      <c r="C12" s="1" t="s">
        <v>30</v>
      </c>
      <c r="K12" s="6" t="s">
        <v>31</v>
      </c>
      <c r="L12" s="7">
        <v>67.53</v>
      </c>
      <c r="M12" s="7">
        <v>63.48</v>
      </c>
    </row>
    <row r="13" spans="1:13" ht="12.75">
      <c r="A13" s="18" t="s">
        <v>32</v>
      </c>
      <c r="B13" s="17">
        <f>(B9*16)/B12</f>
        <v>4.286962476945394</v>
      </c>
      <c r="K13" s="11" t="s">
        <v>33</v>
      </c>
      <c r="L13" s="13">
        <v>83.51</v>
      </c>
      <c r="M13" s="13">
        <v>76.9</v>
      </c>
    </row>
    <row r="14" spans="1:13" ht="12.75">
      <c r="A14" s="12" t="s">
        <v>34</v>
      </c>
      <c r="B14" s="17">
        <f>IF(B13&lt;3,L9,IF(B13&lt;5,L10,IF(B13&lt;7,L11,IF(B13&lt;10,L12,IF(B13&lt;13,L13,L14)))))</f>
        <v>37.45</v>
      </c>
      <c r="C14" s="19" t="s">
        <v>35</v>
      </c>
      <c r="K14" s="6" t="s">
        <v>36</v>
      </c>
      <c r="L14" s="7">
        <v>131.44</v>
      </c>
      <c r="M14" s="7">
        <v>108.92</v>
      </c>
    </row>
    <row r="15" spans="1:13" ht="12.75">
      <c r="A15" s="12" t="s">
        <v>37</v>
      </c>
      <c r="B15" s="17">
        <f>IF(B13&lt;3,M9,IF(B13&lt;5,M10,IF(B13&lt;7,M11,IF(B13&lt;10,M12,IF(B13&lt;13,M13,M14)))))</f>
        <v>34.13</v>
      </c>
      <c r="C15" s="19" t="s">
        <v>35</v>
      </c>
      <c r="K15" s="11" t="s">
        <v>38</v>
      </c>
      <c r="L15" s="14" t="s">
        <v>39</v>
      </c>
      <c r="M15" s="14" t="s">
        <v>39</v>
      </c>
    </row>
    <row r="16" spans="1:3" ht="12.75">
      <c r="A16" s="18" t="s">
        <v>40</v>
      </c>
      <c r="B16" s="20">
        <f>IF(B8=0,AVERAGE(B7*1500,B9*B11,B14*B12,B15*B12),AVERAGE(B7*1500,B8*1000,B9*B11,B14*B12,B15*B12))</f>
        <v>1601.293416891151</v>
      </c>
      <c r="C16" s="21" t="s">
        <v>41</v>
      </c>
    </row>
    <row r="17" spans="1:3" ht="12.75">
      <c r="A17" s="12" t="s">
        <v>42</v>
      </c>
      <c r="B17" s="20">
        <f>B16/2.5</f>
        <v>640.5173667564604</v>
      </c>
      <c r="C17" s="1" t="s">
        <v>43</v>
      </c>
    </row>
    <row r="18" spans="1:3" ht="12.75">
      <c r="A18" s="12" t="s">
        <v>44</v>
      </c>
      <c r="B18" s="20">
        <f>B16/1.6</f>
        <v>1000.8083855569694</v>
      </c>
      <c r="C18" s="1" t="s">
        <v>43</v>
      </c>
    </row>
    <row r="19" spans="1:3" ht="12.75">
      <c r="A19" s="12" t="s">
        <v>45</v>
      </c>
      <c r="B19" s="20">
        <f>B16*0.8</f>
        <v>1281.0347335129209</v>
      </c>
      <c r="C19" s="1" t="s">
        <v>46</v>
      </c>
    </row>
    <row r="20" spans="1:3" ht="12.75">
      <c r="A20" s="12" t="s">
        <v>47</v>
      </c>
      <c r="B20" s="15">
        <v>20</v>
      </c>
      <c r="C20" s="1" t="s">
        <v>48</v>
      </c>
    </row>
    <row r="21" spans="1:3" ht="12.75">
      <c r="A21" s="12" t="s">
        <v>49</v>
      </c>
      <c r="B21" s="15">
        <v>13</v>
      </c>
      <c r="C21" s="1" t="s">
        <v>50</v>
      </c>
    </row>
    <row r="22" spans="1:2" ht="12.75">
      <c r="A22" s="12" t="s">
        <v>51</v>
      </c>
      <c r="B22" s="20">
        <f>(B19/((B20/12)^4*(B21/12)*1.11))^(1/3)*1000</f>
        <v>5168.449460521337</v>
      </c>
    </row>
    <row r="23" spans="1:3" ht="12.75">
      <c r="A23" s="12" t="s">
        <v>52</v>
      </c>
      <c r="B23" s="17">
        <f>(B22*B21)/1056</f>
        <v>63.626745252630094</v>
      </c>
      <c r="C23" s="1" t="s">
        <v>53</v>
      </c>
    </row>
    <row r="24" spans="1:3" ht="12.75">
      <c r="A24" s="12" t="s">
        <v>54</v>
      </c>
      <c r="B24" s="17">
        <f>SQRT((B9*16)/(B10/144))*3.7</f>
        <v>15.145778889902566</v>
      </c>
      <c r="C24" s="1" t="s">
        <v>55</v>
      </c>
    </row>
    <row r="25" spans="1:3" ht="12.75">
      <c r="A25" s="12" t="s">
        <v>56</v>
      </c>
      <c r="B25" s="17">
        <f>B23/B24</f>
        <v>4.200955640191537</v>
      </c>
      <c r="C25" s="1" t="s">
        <v>57</v>
      </c>
    </row>
    <row r="26" spans="1:16" ht="12.75">
      <c r="A26" s="12" t="s">
        <v>58</v>
      </c>
      <c r="B26" s="22">
        <v>2</v>
      </c>
      <c r="C26" s="23">
        <v>3</v>
      </c>
      <c r="D26" s="22">
        <v>4</v>
      </c>
      <c r="E26" s="23">
        <v>5</v>
      </c>
      <c r="F26" s="22">
        <v>6</v>
      </c>
      <c r="G26" s="23">
        <v>7</v>
      </c>
      <c r="H26" s="22">
        <v>8</v>
      </c>
      <c r="I26" s="23">
        <v>9</v>
      </c>
      <c r="J26" s="22">
        <v>10</v>
      </c>
      <c r="K26" s="23">
        <v>11</v>
      </c>
      <c r="L26" s="22">
        <v>12</v>
      </c>
      <c r="M26" s="23">
        <v>13</v>
      </c>
      <c r="N26" s="22">
        <v>14</v>
      </c>
      <c r="O26" s="23">
        <v>15</v>
      </c>
      <c r="P26" s="22">
        <v>16</v>
      </c>
    </row>
    <row r="27" spans="1:16" ht="12.75">
      <c r="A27" s="12" t="s">
        <v>59</v>
      </c>
      <c r="B27" s="24">
        <f>$B$16/(B26*3.5)</f>
        <v>228.75620241302158</v>
      </c>
      <c r="C27" s="25">
        <f>$B$16/(C26*3.5)</f>
        <v>152.5041349420144</v>
      </c>
      <c r="D27" s="24">
        <f>$B$16/(D26*3.5)</f>
        <v>114.37810120651079</v>
      </c>
      <c r="E27" s="25">
        <f>$B$16/(E26*3.5)</f>
        <v>91.50248096520863</v>
      </c>
      <c r="F27" s="24">
        <f>$B$16/(F26*3.5)</f>
        <v>76.2520674710072</v>
      </c>
      <c r="G27" s="25">
        <f>$B$16/(G26*3.5)</f>
        <v>65.35891497514902</v>
      </c>
      <c r="H27" s="24">
        <f>$B$16/(H26*3.5)</f>
        <v>57.189050603255396</v>
      </c>
      <c r="I27" s="25">
        <f>$B$16/(I26*3.5)</f>
        <v>50.83471164733813</v>
      </c>
      <c r="J27" s="24">
        <f>$B$16/(J26*3.5)</f>
        <v>45.75124048260432</v>
      </c>
      <c r="K27" s="25">
        <f>$B$16/(K26*3.5)</f>
        <v>41.59203680236756</v>
      </c>
      <c r="L27" s="24">
        <f>$B$16/(L26*3.5)</f>
        <v>38.1260337355036</v>
      </c>
      <c r="M27" s="25">
        <f>$B$16/(M26*3.5)</f>
        <v>35.19326190969563</v>
      </c>
      <c r="N27" s="24">
        <f>$B$16/(N26*3.5)</f>
        <v>32.67945748757451</v>
      </c>
      <c r="O27" s="25">
        <f>$B$16/(O26*3.5)</f>
        <v>30.500826988402878</v>
      </c>
      <c r="P27" s="24">
        <f>$B$16/(P26*3.5)</f>
        <v>28.594525301627698</v>
      </c>
    </row>
    <row r="28" spans="1:16" ht="12.75">
      <c r="A28" s="12" t="s">
        <v>60</v>
      </c>
      <c r="B28" s="22">
        <f>$B$22/($B$19/(B27-2))</f>
        <v>914.8682243904416</v>
      </c>
      <c r="C28" s="23">
        <f>$B$22/($B$19/(C27-2))</f>
        <v>607.2224231689335</v>
      </c>
      <c r="D28" s="22">
        <f>$B$22/($B$19/(D27-2))</f>
        <v>453.3995225581794</v>
      </c>
      <c r="E28" s="23">
        <f>$B$22/($B$19/(E27-2))</f>
        <v>361.1057821917269</v>
      </c>
      <c r="F28" s="22">
        <f>$B$22/($B$19/(F27-2))</f>
        <v>299.5766219474253</v>
      </c>
      <c r="G28" s="23">
        <f>$B$22/($B$19/(G27-2))</f>
        <v>255.62722177292414</v>
      </c>
      <c r="H28" s="22">
        <f>$B$22/($B$19/(H27-2))</f>
        <v>222.6651716420483</v>
      </c>
      <c r="I28" s="23">
        <f>$B$22/($B$19/(I27-2))</f>
        <v>197.02802154025593</v>
      </c>
      <c r="J28" s="22">
        <f>$B$22/($B$19/(J27-2))</f>
        <v>176.51830145882207</v>
      </c>
      <c r="K28" s="23">
        <f>$B$22/($B$19/(K27-2))</f>
        <v>159.7376213921943</v>
      </c>
      <c r="L28" s="22">
        <f>$B$22/($B$19/(L27-2))</f>
        <v>145.75372133667125</v>
      </c>
      <c r="M28" s="23">
        <f>$B$22/($B$19/(M27-2))</f>
        <v>133.9211905204594</v>
      </c>
      <c r="N28" s="22">
        <f>$B$22/($B$19/(N27-2))</f>
        <v>123.77902124942067</v>
      </c>
      <c r="O28" s="23">
        <f>$B$22/($B$19/(O27-2))</f>
        <v>114.98914121452043</v>
      </c>
      <c r="P28" s="22">
        <f>$B$22/($B$19/(P27-2))</f>
        <v>107.29799618398273</v>
      </c>
    </row>
    <row r="29" spans="1:16" ht="12.75">
      <c r="A29" s="12" t="s">
        <v>61</v>
      </c>
      <c r="B29" s="26">
        <f>B28*1.053</f>
        <v>963.356240283135</v>
      </c>
      <c r="C29" s="26">
        <f>C28*1.053</f>
        <v>639.4052115968869</v>
      </c>
      <c r="D29" s="26">
        <f>D28*1.053</f>
        <v>477.42969725376287</v>
      </c>
      <c r="E29" s="26">
        <f>E28*1.053</f>
        <v>380.2443886478884</v>
      </c>
      <c r="F29" s="26">
        <f>F28*1.053</f>
        <v>315.4541829106388</v>
      </c>
      <c r="G29" s="26">
        <f>G28*1.053</f>
        <v>269.17546452688913</v>
      </c>
      <c r="H29" s="26">
        <f>H28*1.053</f>
        <v>234.46642573907684</v>
      </c>
      <c r="I29" s="26">
        <f>I28*1.053</f>
        <v>207.47050668188947</v>
      </c>
      <c r="J29" s="26">
        <f>J28*1.053</f>
        <v>185.87377143613963</v>
      </c>
      <c r="K29" s="26">
        <f>K28*1.053</f>
        <v>168.2037153259806</v>
      </c>
      <c r="L29" s="26">
        <f>L28*1.053</f>
        <v>153.4786685675148</v>
      </c>
      <c r="M29" s="26">
        <f>M28*1.053</f>
        <v>141.01901361804374</v>
      </c>
      <c r="N29" s="26">
        <f>N28*1.053</f>
        <v>130.33930937563994</v>
      </c>
      <c r="O29" s="26">
        <f>O28*1.053</f>
        <v>121.08356569889</v>
      </c>
      <c r="P29" s="26">
        <f>P28*1.053</f>
        <v>112.98478998173381</v>
      </c>
    </row>
    <row r="30" spans="1:16" ht="12.75">
      <c r="A30" s="12" t="s">
        <v>62</v>
      </c>
      <c r="B30" s="26">
        <f>B28*0.95</f>
        <v>869.1248131709194</v>
      </c>
      <c r="C30" s="26">
        <f>C28*0.95</f>
        <v>576.8613020104867</v>
      </c>
      <c r="D30" s="26">
        <f>D28*0.95</f>
        <v>430.72954643027043</v>
      </c>
      <c r="E30" s="26">
        <f>E28*0.95</f>
        <v>343.0504930821406</v>
      </c>
      <c r="F30" s="26">
        <f>F28*0.95</f>
        <v>284.597790850054</v>
      </c>
      <c r="G30" s="26">
        <f>G28*0.95</f>
        <v>242.84586068427794</v>
      </c>
      <c r="H30" s="26">
        <f>H28*0.95</f>
        <v>211.53191305994588</v>
      </c>
      <c r="I30" s="26">
        <f>I28*0.95</f>
        <v>187.17662046324313</v>
      </c>
      <c r="J30" s="26">
        <f>J28*0.95</f>
        <v>167.69238638588095</v>
      </c>
      <c r="K30" s="26">
        <f>K28*0.95</f>
        <v>151.7507403225846</v>
      </c>
      <c r="L30" s="26">
        <f>L28*0.95</f>
        <v>138.46603526983768</v>
      </c>
      <c r="M30" s="26">
        <f>M28*0.95</f>
        <v>127.22513099443641</v>
      </c>
      <c r="N30" s="26">
        <f>N28*0.95</f>
        <v>117.59007018694963</v>
      </c>
      <c r="O30" s="26">
        <f>O28*0.95</f>
        <v>109.2396841537944</v>
      </c>
      <c r="P30" s="26">
        <f>P28*0.95</f>
        <v>101.93309637478359</v>
      </c>
    </row>
    <row r="31" spans="1:16" ht="12.75">
      <c r="A31" s="12" t="s">
        <v>63</v>
      </c>
      <c r="B31" s="22">
        <f>B27*100</f>
        <v>22875.62024130216</v>
      </c>
      <c r="C31" s="23">
        <f>C27*100</f>
        <v>15250.413494201439</v>
      </c>
      <c r="D31" s="22">
        <f>D27*100</f>
        <v>11437.81012065108</v>
      </c>
      <c r="E31" s="23">
        <f>E27*100</f>
        <v>9150.248096520863</v>
      </c>
      <c r="F31" s="22">
        <f>F27*100</f>
        <v>7625.206747100719</v>
      </c>
      <c r="G31" s="23">
        <f>G27*100</f>
        <v>6535.891497514902</v>
      </c>
      <c r="H31" s="22">
        <f>H27*100</f>
        <v>5718.90506032554</v>
      </c>
      <c r="I31" s="23">
        <f>I27*100</f>
        <v>5083.471164733814</v>
      </c>
      <c r="J31" s="22">
        <f>J27*100</f>
        <v>4575.124048260432</v>
      </c>
      <c r="K31" s="23">
        <f>K27*100</f>
        <v>4159.203680236756</v>
      </c>
      <c r="L31" s="22">
        <f>L27*100</f>
        <v>3812.6033735503597</v>
      </c>
      <c r="M31" s="23">
        <f>M27*100</f>
        <v>3519.326190969563</v>
      </c>
      <c r="N31" s="22">
        <f>N27*100</f>
        <v>3267.945748757451</v>
      </c>
      <c r="O31" s="23">
        <f>O27*100</f>
        <v>3050.082698840288</v>
      </c>
      <c r="P31" s="22">
        <f>P27*100</f>
        <v>2859.45253016277</v>
      </c>
    </row>
    <row r="32" spans="1:16" ht="12.75">
      <c r="A32" s="12" t="s">
        <v>64</v>
      </c>
      <c r="B32" s="22">
        <f>B31/37*B26</f>
        <v>1236.52001304336</v>
      </c>
      <c r="C32" s="23">
        <f>B31/37*B26</f>
        <v>1236.52001304336</v>
      </c>
      <c r="D32" s="22">
        <f>D31/37*D26</f>
        <v>1236.52001304336</v>
      </c>
      <c r="E32" s="23">
        <f>D31/37*D26</f>
        <v>1236.52001304336</v>
      </c>
      <c r="F32" s="22">
        <f>F31/37*F26</f>
        <v>1236.52001304336</v>
      </c>
      <c r="G32" s="23">
        <f>F31/37*F26</f>
        <v>1236.52001304336</v>
      </c>
      <c r="H32" s="22">
        <f>H31/37*H26</f>
        <v>1236.52001304336</v>
      </c>
      <c r="I32" s="23">
        <f>H31/37*H26</f>
        <v>1236.52001304336</v>
      </c>
      <c r="J32" s="22">
        <f>J31/37*J26</f>
        <v>1236.52001304336</v>
      </c>
      <c r="K32" s="23">
        <f>J31/37*J26</f>
        <v>1236.52001304336</v>
      </c>
      <c r="L32" s="22">
        <f>L31/37*L26</f>
        <v>1236.52001304336</v>
      </c>
      <c r="M32" s="23">
        <f>L31/37*L26</f>
        <v>1236.52001304336</v>
      </c>
      <c r="N32" s="22">
        <f>N31/37*N26</f>
        <v>1236.5200130433598</v>
      </c>
      <c r="O32" s="23">
        <f>N31/37*N26</f>
        <v>1236.5200130433598</v>
      </c>
      <c r="P32" s="22">
        <f>P31/37*P26</f>
        <v>1236.52001304336</v>
      </c>
    </row>
    <row r="33" spans="1:16" ht="12.75">
      <c r="A33" s="12" t="s">
        <v>65</v>
      </c>
      <c r="B33" s="22">
        <f>B27*1.25</f>
        <v>285.945253016277</v>
      </c>
      <c r="C33" s="23">
        <f>C27*1.25</f>
        <v>190.630168677518</v>
      </c>
      <c r="D33" s="22">
        <f>D27*1.25</f>
        <v>142.9726265081385</v>
      </c>
      <c r="E33" s="23">
        <f>E27*1.25</f>
        <v>114.37810120651079</v>
      </c>
      <c r="F33" s="22">
        <f>F27*1.25</f>
        <v>95.315084338759</v>
      </c>
      <c r="G33" s="23">
        <f>G27*1.25</f>
        <v>81.69864371893627</v>
      </c>
      <c r="H33" s="22">
        <f>H27*1.25</f>
        <v>71.48631325406924</v>
      </c>
      <c r="I33" s="23">
        <f>I27*1.25</f>
        <v>63.54338955917267</v>
      </c>
      <c r="J33" s="22">
        <f>J27*1.25</f>
        <v>57.189050603255396</v>
      </c>
      <c r="K33" s="23">
        <f>K27*1.25</f>
        <v>51.990046002959446</v>
      </c>
      <c r="L33" s="22">
        <f>L27*1.25</f>
        <v>47.6575421693795</v>
      </c>
      <c r="M33" s="23">
        <f>M27*1.25</f>
        <v>43.991577387119534</v>
      </c>
      <c r="N33" s="22">
        <f>N27*1.25</f>
        <v>40.849321859468134</v>
      </c>
      <c r="O33" s="23">
        <f>O27*1.25</f>
        <v>38.1260337355036</v>
      </c>
      <c r="P33" s="22">
        <f>P27*1.25</f>
        <v>35.74315662703462</v>
      </c>
    </row>
    <row r="34" spans="1:13" ht="12.75">
      <c r="A34"/>
      <c r="B34"/>
      <c r="C34"/>
      <c r="E34"/>
      <c r="G34"/>
      <c r="I34"/>
      <c r="K34"/>
      <c r="M34"/>
    </row>
    <row r="35" spans="1:2" ht="12.75">
      <c r="A35" s="18" t="s">
        <v>66</v>
      </c>
      <c r="B35" s="2" t="s">
        <v>67</v>
      </c>
    </row>
    <row r="36" spans="2:14" ht="12.75">
      <c r="B36" s="2" t="s">
        <v>68</v>
      </c>
      <c r="I36"/>
      <c r="J36"/>
      <c r="K36"/>
      <c r="L36"/>
      <c r="M36"/>
      <c r="N36"/>
    </row>
    <row r="37" spans="1:14" ht="12.75">
      <c r="A37" s="27" t="s">
        <v>69</v>
      </c>
      <c r="B37" s="2" t="s">
        <v>70</v>
      </c>
      <c r="I37"/>
      <c r="J37"/>
      <c r="K37"/>
      <c r="L37"/>
      <c r="M37"/>
      <c r="N37"/>
    </row>
    <row r="38" spans="1:14" ht="12.75">
      <c r="A38" s="24">
        <f>ROUND(($B$20*0.5)/5,1)*5</f>
        <v>10</v>
      </c>
      <c r="B38" s="24">
        <f>ROUND(($B$20*0.7)/5,1)*5</f>
        <v>14</v>
      </c>
      <c r="D38" s="1" t="s">
        <v>71</v>
      </c>
      <c r="I38"/>
      <c r="J38"/>
      <c r="K38"/>
      <c r="L38"/>
      <c r="M38"/>
      <c r="N38"/>
    </row>
    <row r="39" spans="1:14" ht="12.75">
      <c r="A39" s="24">
        <f>ROUND(($B$20*0.55)/5,1)*5</f>
        <v>11</v>
      </c>
      <c r="B39" s="24">
        <f>ROUND(($B$20*0.75)/5,1)*5</f>
        <v>15</v>
      </c>
      <c r="D39" s="3" t="s">
        <v>72</v>
      </c>
      <c r="I39"/>
      <c r="J39"/>
      <c r="K39"/>
      <c r="L39"/>
      <c r="M39"/>
      <c r="N39"/>
    </row>
    <row r="40" spans="1:14" ht="12.75">
      <c r="A40" s="24">
        <f>ROUND(($B$20*0.6)/5,1)*5</f>
        <v>12</v>
      </c>
      <c r="B40" s="24">
        <f>ROUND(($B$20*0.8)/5,1)*5</f>
        <v>16</v>
      </c>
      <c r="D40" s="2" t="s">
        <v>73</v>
      </c>
      <c r="I40"/>
      <c r="J40"/>
      <c r="K40"/>
      <c r="L40"/>
      <c r="M40"/>
      <c r="N40"/>
    </row>
    <row r="42" spans="1:10" ht="12.75">
      <c r="A42" s="18" t="s">
        <v>74</v>
      </c>
      <c r="B42" s="1" t="s">
        <v>75</v>
      </c>
      <c r="D42" s="3" t="s">
        <v>76</v>
      </c>
      <c r="J42" s="1" t="s">
        <v>77</v>
      </c>
    </row>
    <row r="43" ht="12.75">
      <c r="B43" s="1" t="s">
        <v>78</v>
      </c>
    </row>
    <row r="44" ht="12.75">
      <c r="B44" s="1" t="s">
        <v>79</v>
      </c>
    </row>
    <row r="45" spans="2:10" ht="12.75">
      <c r="B45" s="1" t="s">
        <v>80</v>
      </c>
      <c r="I45" s="2" t="s">
        <v>81</v>
      </c>
      <c r="J45" s="2"/>
    </row>
    <row r="46" ht="12.75">
      <c r="L46" s="2" t="s">
        <v>82</v>
      </c>
    </row>
    <row r="69" spans="1:2" ht="12.75">
      <c r="A69" s="18" t="s">
        <v>74</v>
      </c>
      <c r="B69" s="1" t="s">
        <v>83</v>
      </c>
    </row>
    <row r="70" spans="2:9" ht="12.75">
      <c r="B70" s="1" t="s">
        <v>84</v>
      </c>
      <c r="I70" s="1" t="s">
        <v>85</v>
      </c>
    </row>
  </sheetData>
  <sheetProtection selectLockedCells="1" selectUnlockedCells="1"/>
  <mergeCells count="1">
    <mergeCell ref="B6:C6"/>
  </mergeCells>
  <dataValidations count="1">
    <dataValidation allowBlank="1" showErrorMessage="1" sqref="A7:A8">
      <formula1>0</formula1>
      <formula2>0</formula2>
    </dataValidation>
  </dataValidations>
  <hyperlinks>
    <hyperlink ref="E5" r:id="rId1" display="http://www.rc-book.com/en/"/>
    <hyperlink ref="D39" r:id="rId2" display="http://www.apcprop.com/pindex.asp"/>
    <hyperlink ref="D42" r:id="rId3" display="http://www.flyurbana.com/media/Chart.PDF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Myers</dc:creator>
  <cp:keywords/>
  <dc:description/>
  <cp:lastModifiedBy>Ken Myers</cp:lastModifiedBy>
  <dcterms:created xsi:type="dcterms:W3CDTF">2011-03-18T11:21:33Z</dcterms:created>
  <dcterms:modified xsi:type="dcterms:W3CDTF">2012-10-03T13:45:11Z</dcterms:modified>
  <cp:category/>
  <cp:version/>
  <cp:contentType/>
  <cp:contentStatus/>
  <cp:revision>12</cp:revision>
</cp:coreProperties>
</file>