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5" activeTab="0"/>
  </bookViews>
  <sheets>
    <sheet name="Blank" sheetId="1" r:id="rId1"/>
    <sheet name="Example" sheetId="2" r:id="rId2"/>
  </sheets>
  <definedNames>
    <definedName name="GCVW">'Blank'!$G$76</definedName>
    <definedName name="GCVWR">'Blank'!$G$30</definedName>
    <definedName name="GVW">'Blank'!$G$46</definedName>
    <definedName name="GVWR">'Blank'!$G$29</definedName>
    <definedName name="TABLE">'Example'!$B$42:$B$44</definedName>
    <definedName name="TABLE_2">'Example'!$B$41:$B$44</definedName>
    <definedName name="TABLE_3">'Example'!$B$41:$D$44</definedName>
    <definedName name="TGVW">'Blank'!$G$64</definedName>
    <definedName name="TGVWR">'Blank'!$G$32</definedName>
  </definedNames>
  <calcPr fullCalcOnLoad="1"/>
</workbook>
</file>

<file path=xl/sharedStrings.xml><?xml version="1.0" encoding="utf-8"?>
<sst xmlns="http://schemas.openxmlformats.org/spreadsheetml/2006/main" count="157" uniqueCount="143">
  <si>
    <t>What is going in your trailer? Be as realistic as possible. A suggested list can be found at</t>
  </si>
  <si>
    <t>https://camperreport.com/how-much-can-my-vehicle-tow-complete-guide-to-safe-towing/</t>
  </si>
  <si>
    <t>Input into shaded boxes only</t>
  </si>
  <si>
    <t>Clothes &amp; Bedding</t>
  </si>
  <si>
    <t>20 lb. Per Person</t>
  </si>
  <si>
    <t>Food</t>
  </si>
  <si>
    <t>20 lb. Per Person (could be high maybe)</t>
  </si>
  <si>
    <t xml:space="preserve">Electronics </t>
  </si>
  <si>
    <t>TV, laptop, iPad, associated cables &amp; chargers, phone chargers (Most trailers don't come with TV installed)</t>
  </si>
  <si>
    <t>Tools</t>
  </si>
  <si>
    <t>probably more w/electric drill &amp; its charger for putting down stabilizers, tire changing tools, etc.</t>
  </si>
  <si>
    <t>Chairs, pots &amp; pans, other camping gear</t>
  </si>
  <si>
    <t>Just my best guess</t>
  </si>
  <si>
    <t>Sub Total:</t>
  </si>
  <si>
    <t>Miscellaneous (10% of Sub Total)</t>
  </si>
  <si>
    <t>Fudge Factor if you will</t>
  </si>
  <si>
    <t>Total:</t>
  </si>
  <si>
    <t>lb.</t>
  </si>
  <si>
    <t>Some Travel Trailer Specific Info From the Mfg. Website</t>
  </si>
  <si>
    <t>Name of Trailer:</t>
  </si>
  <si>
    <t>Forest River Coachmen Apex Nano 187RB</t>
  </si>
  <si>
    <t>Mfg. Website for trailer:</t>
  </si>
  <si>
    <t>http://www.coachmenrv.com/travel-trailers/apex-nano/187RB/1594</t>
  </si>
  <si>
    <t>Mfg. Unloaded Vehicle Weight:</t>
  </si>
  <si>
    <t>Size in gal.</t>
  </si>
  <si>
    <t>Gal. in tank</t>
  </si>
  <si>
    <t>Gray Water:</t>
  </si>
  <si>
    <t>Most likely not totally empty</t>
  </si>
  <si>
    <t>Black Water:</t>
  </si>
  <si>
    <t>Fresh Water:</t>
  </si>
  <si>
    <t>Water Heater:</t>
  </si>
  <si>
    <t>Always in most water heaters until winterization.</t>
  </si>
  <si>
    <t>Water Purifier:</t>
  </si>
  <si>
    <t>There is no onboard water purifier in the Apex Nano 187RB</t>
  </si>
  <si>
    <t>Total gallons onboard:</t>
  </si>
  <si>
    <t>Fill in your specs in the shaded boxes and your towing capacity should calculate based on the formulas set up in the spreadsheet.</t>
  </si>
  <si>
    <t>Ascent Towing Capacity Example</t>
  </si>
  <si>
    <t>VEHICLE WEIGHT RATINGS</t>
  </si>
  <si>
    <t>Tow Vehicle GVWR (Enter G29)</t>
  </si>
  <si>
    <t>Ascent GVWR</t>
  </si>
  <si>
    <t>Tow Vehicle GCVWR (Enter G30)</t>
  </si>
  <si>
    <t>Based on my guesstimate for use on this spreadsheet</t>
  </si>
  <si>
    <t>Theoretical Tow Rating (GCVWR - Dry Weight in F40)</t>
  </si>
  <si>
    <t>GCVWR - Dry Weight of Tow Vehicle (allows for no payload in Tow Vehicle)</t>
  </si>
  <si>
    <t>Trailer GVWR (Enter G32)</t>
  </si>
  <si>
    <t>GVWR of Apex Nano 187RB</t>
  </si>
  <si>
    <t>`</t>
  </si>
  <si>
    <t>GVWR = Gross Vehicle Weight Rating,   GCVWR=Gross Combined Vehicle Weight Rating</t>
  </si>
  <si>
    <t>CALCULATION OF TOW VEHICLE WEIGHTS</t>
  </si>
  <si>
    <t>Tow Vehicle</t>
  </si>
  <si>
    <t>Dry Wt.</t>
  </si>
  <si>
    <t>Premium trim w/pkg #12 4463 lb. + 70 lb. Hitch receiver</t>
  </si>
  <si>
    <t>Gasoline - Gallons</t>
  </si>
  <si>
    <t>lbs/gal</t>
  </si>
  <si>
    <t>The capacity of the Ascent gas tank is 19.3 gal.</t>
  </si>
  <si>
    <t>People</t>
  </si>
  <si>
    <t>2 people, our combined weights</t>
  </si>
  <si>
    <t>Cargo and Stuff</t>
  </si>
  <si>
    <t>Wife's purse plus phones &amp; stuff under floor in back; jumper cables, flashlight, umbrella, sun block, etc.</t>
  </si>
  <si>
    <t>Weight of ball mount w/ball</t>
  </si>
  <si>
    <t>Subaru provided mount could not be used, actual weight of Reese mount &amp; ball</t>
  </si>
  <si>
    <t>Actual Weight Tow Vehicle (GVW)</t>
  </si>
  <si>
    <t>Loaded vehicle weight including fuel, passengers &amp; gear</t>
  </si>
  <si>
    <t>Percentage of Tow Vehicle GVWR</t>
  </si>
  <si>
    <t>The Entry in F42 is based on the expected weight of the passengers</t>
  </si>
  <si>
    <t>The Entry in F43 is based on what is expected to be in car besides passengers</t>
  </si>
  <si>
    <t>Under (Over) Tow Vehicle GVWR (lbs.)</t>
  </si>
  <si>
    <t>CALCULATION OF TRAILER WEIGHTS</t>
  </si>
  <si>
    <t>Dry Weight Trailer</t>
  </si>
  <si>
    <t>Entered from Mfg.  UVW wt. Cell D15</t>
  </si>
  <si>
    <t>Dealership Delivered Wt. If can be found in cell Q57</t>
  </si>
  <si>
    <t>Options</t>
  </si>
  <si>
    <t>Enter Q57 dealership UVW found online if different from Mfg. Website, otherwise zero</t>
  </si>
  <si>
    <t>Battery</t>
  </si>
  <si>
    <t>Based on avg. of ONE 45 lb. To 65 lb. Battery plus battery box – actual battery 40 lb.</t>
  </si>
  <si>
    <t>Propane</t>
  </si>
  <si>
    <t>20 lb</t>
  </si>
  <si>
    <t>Tanks</t>
  </si>
  <si>
    <t>Change the entry in C59 to how many #20 lb. LP containers are on the trailer</t>
  </si>
  <si>
    <t>Water in Tank - Gals.</t>
  </si>
  <si>
    <t>lbs./gal</t>
  </si>
  <si>
    <t>Water gallons copied from cell E23 above</t>
  </si>
  <si>
    <t>8.34 lb./gallon @ 62 degrees F</t>
  </si>
  <si>
    <t>Stuff in Trailer (lbs)</t>
  </si>
  <si>
    <t>Weight copied from cell E10 above</t>
  </si>
  <si>
    <t>Trailer Towed with Fresh Water Tank Full (y/n)?</t>
  </si>
  <si>
    <t>y</t>
  </si>
  <si>
    <t>Input y on n to include or not include any fresh water</t>
  </si>
  <si>
    <t>Over the Curb Trailer Weight when leaving dealership:</t>
  </si>
  <si>
    <t>Actual Weight Travel Trailer (TGVW)</t>
  </si>
  <si>
    <t>This number must not exceed the GVWR of the trailer.</t>
  </si>
  <si>
    <t>Percentage of Trailer GVWR</t>
  </si>
  <si>
    <t>Under (Over) Trailer GVWR (lbs.)</t>
  </si>
  <si>
    <t>CALCULATION OF COMBINED VEHICLE WEIGHTS</t>
  </si>
  <si>
    <t>Predicted Gross Combined Vehicle Weight (TGVW + GVW)</t>
  </si>
  <si>
    <t>This number must not exceed GCVWR of the tow vehicle.</t>
  </si>
  <si>
    <t>Predicted % of GCVWR</t>
  </si>
  <si>
    <t>Total Rig weight greater than 90% of GCVWR can cause excessive wear and tear,</t>
  </si>
  <si>
    <t>and leaves a limited margin for error or for safety</t>
  </si>
  <si>
    <t>Under (Over) GCVWR</t>
  </si>
  <si>
    <t>Predicted Weight Tow Vehicle (GVW)</t>
  </si>
  <si>
    <t>Current entry in cell F83 allows for 11% tongue weight. Value can be changed.</t>
  </si>
  <si>
    <t>Trailer Tongue Weight (Enter % as whole number)</t>
  </si>
  <si>
    <t>Tongue weight recommended to be between</t>
  </si>
  <si>
    <t xml:space="preserve"> 10 and 15% of trailer weight.</t>
  </si>
  <si>
    <t>Final total GVW calculation for tow vehicle</t>
  </si>
  <si>
    <t>This number must not exceed GVWR of Tow Vehicle</t>
  </si>
  <si>
    <t>Under (Over) GVWR for tow vehicle</t>
  </si>
  <si>
    <t>This number represents the weight over or under the vehicle's GWVR</t>
  </si>
  <si>
    <t>This is an example of our towing combination.  Cathy (MICub215)   If you have any questions, send me an e-mail at cap12156@yahoo.com</t>
  </si>
  <si>
    <t>Tow Vehicle Weight Ratings</t>
  </si>
  <si>
    <t>Ford Explorer GCWR</t>
  </si>
  <si>
    <t>GVWR</t>
  </si>
  <si>
    <t>CALCULATION OF TOW VEHICLE WEIGHT</t>
  </si>
  <si>
    <t>Ford Explorer</t>
  </si>
  <si>
    <t>Gasoline</t>
  </si>
  <si>
    <t>22.5 gal @ 6#</t>
  </si>
  <si>
    <t>6.0#</t>
  </si>
  <si>
    <t>People (2)</t>
  </si>
  <si>
    <t>Stuff</t>
  </si>
  <si>
    <t>Weight of WD Hitch</t>
  </si>
  <si>
    <t>Actual Weight Tow Vehicle (AWTV)</t>
  </si>
  <si>
    <t xml:space="preserve">Loaded vehicle weight including fuel, water, gear </t>
  </si>
  <si>
    <t>passengers</t>
  </si>
  <si>
    <t>CALCULATION OF TRAILER WEIGHT</t>
  </si>
  <si>
    <t>2002 Cub C215</t>
  </si>
  <si>
    <t>2 - 20 lb. Tanks</t>
  </si>
  <si>
    <t xml:space="preserve"> 4.23#</t>
  </si>
  <si>
    <t xml:space="preserve">20 lb tank equivalent to 5#    </t>
  </si>
  <si>
    <t>Water in Tanks</t>
  </si>
  <si>
    <t>4 Gallons @ 8.4#</t>
  </si>
  <si>
    <t>Water</t>
  </si>
  <si>
    <t xml:space="preserve"> 8.4#</t>
  </si>
  <si>
    <t>Actual Weight Travel Trailer (AWTT)</t>
  </si>
  <si>
    <t>Total Rig weight (AWTV plus AWTT)</t>
  </si>
  <si>
    <t>This number must not exceed GCWR of Tow vehicle</t>
  </si>
  <si>
    <t>% of GCWR</t>
  </si>
  <si>
    <t>Total Rig weight greater than 90% of GCWR can cause excessive wear and tear,</t>
  </si>
  <si>
    <t>and does not leave a margin for error or for safety</t>
  </si>
  <si>
    <t>Under (Over) GCWR</t>
  </si>
  <si>
    <t>TOW VEHICLE GVWR CALCULATION</t>
  </si>
  <si>
    <t>Tongue Weight - 13%</t>
  </si>
  <si>
    <t>Total GVWR calc for TV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</si>
</sst>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"/>
    <numFmt numFmtId="167" formatCode="#,##0.0"/>
    <numFmt numFmtId="168" formatCode="0"/>
    <numFmt numFmtId="169" formatCode="0.0%"/>
    <numFmt numFmtId="170" formatCode="0.00%"/>
    <numFmt numFmtId="171" formatCode="0%"/>
    <numFmt numFmtId="172" formatCode="#,##0_);[RED]\(#,##0\)"/>
    <numFmt numFmtId="173" formatCode="0_);[RED]\(0\)"/>
  </numFmts>
  <fonts count="6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HelveticaNeue"/>
      <family val="0"/>
    </font>
    <font>
      <b/>
      <sz val="11"/>
      <color indexed="1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0" xfId="20" applyFont="1">
      <alignment/>
      <protection/>
    </xf>
    <xf numFmtId="165" fontId="1" fillId="2" borderId="1" xfId="20" applyNumberFormat="1" applyFill="1" applyBorder="1">
      <alignment/>
      <protection/>
    </xf>
    <xf numFmtId="164" fontId="1" fillId="0" borderId="0" xfId="20" applyFont="1" applyAlignment="1">
      <alignment horizontal="right"/>
      <protection/>
    </xf>
    <xf numFmtId="164" fontId="3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5" fontId="1" fillId="2" borderId="1" xfId="20" applyNumberFormat="1" applyFont="1" applyFill="1" applyBorder="1">
      <alignment/>
      <protection/>
    </xf>
    <xf numFmtId="164" fontId="1" fillId="0" borderId="0" xfId="20" applyFont="1" applyAlignment="1">
      <alignment horizontal="center"/>
      <protection/>
    </xf>
    <xf numFmtId="166" fontId="1" fillId="2" borderId="1" xfId="20" applyNumberFormat="1" applyFill="1" applyBorder="1">
      <alignment/>
      <protection/>
    </xf>
    <xf numFmtId="167" fontId="1" fillId="2" borderId="1" xfId="20" applyNumberFormat="1" applyFill="1" applyBorder="1">
      <alignment/>
      <protection/>
    </xf>
    <xf numFmtId="164" fontId="1" fillId="0" borderId="2" xfId="20" applyBorder="1">
      <alignment/>
      <protection/>
    </xf>
    <xf numFmtId="164" fontId="1" fillId="0" borderId="3" xfId="20" applyBorder="1">
      <alignment/>
      <protection/>
    </xf>
    <xf numFmtId="164" fontId="1" fillId="0" borderId="4" xfId="20" applyFont="1" applyBorder="1">
      <alignment/>
      <protection/>
    </xf>
    <xf numFmtId="165" fontId="1" fillId="0" borderId="4" xfId="20" applyNumberFormat="1" applyBorder="1">
      <alignment/>
      <protection/>
    </xf>
    <xf numFmtId="164" fontId="1" fillId="0" borderId="4" xfId="20" applyBorder="1">
      <alignment/>
      <protection/>
    </xf>
    <xf numFmtId="164" fontId="1" fillId="0" borderId="5" xfId="20" applyBorder="1">
      <alignment/>
      <protection/>
    </xf>
    <xf numFmtId="164" fontId="1" fillId="0" borderId="2" xfId="20" applyFont="1" applyBorder="1">
      <alignment/>
      <protection/>
    </xf>
    <xf numFmtId="165" fontId="1" fillId="0" borderId="0" xfId="20" applyNumberFormat="1">
      <alignment/>
      <protection/>
    </xf>
    <xf numFmtId="164" fontId="4" fillId="0" borderId="0" xfId="20" applyFont="1">
      <alignment/>
      <protection/>
    </xf>
    <xf numFmtId="165" fontId="1" fillId="0" borderId="6" xfId="20" applyNumberFormat="1" applyFill="1" applyBorder="1">
      <alignment/>
      <protection/>
    </xf>
    <xf numFmtId="164" fontId="0" fillId="0" borderId="2" xfId="20" applyFont="1" applyBorder="1">
      <alignment/>
      <protection/>
    </xf>
    <xf numFmtId="164" fontId="0" fillId="0" borderId="0" xfId="20" applyFont="1">
      <alignment/>
      <protection/>
    </xf>
    <xf numFmtId="164" fontId="1" fillId="0" borderId="7" xfId="20" applyFont="1" applyBorder="1">
      <alignment/>
      <protection/>
    </xf>
    <xf numFmtId="164" fontId="1" fillId="0" borderId="8" xfId="20" applyBorder="1">
      <alignment/>
      <protection/>
    </xf>
    <xf numFmtId="165" fontId="1" fillId="0" borderId="8" xfId="20" applyNumberFormat="1" applyBorder="1">
      <alignment/>
      <protection/>
    </xf>
    <xf numFmtId="164" fontId="1" fillId="0" borderId="9" xfId="20" applyBorder="1">
      <alignment/>
      <protection/>
    </xf>
    <xf numFmtId="164" fontId="1" fillId="0" borderId="0" xfId="20" applyBorder="1">
      <alignment/>
      <protection/>
    </xf>
    <xf numFmtId="164" fontId="1" fillId="0" borderId="10" xfId="20" applyBorder="1">
      <alignment/>
      <protection/>
    </xf>
    <xf numFmtId="165" fontId="1" fillId="0" borderId="0" xfId="20" applyNumberFormat="1" applyBorder="1">
      <alignment/>
      <protection/>
    </xf>
    <xf numFmtId="164" fontId="1" fillId="0" borderId="0" xfId="20" applyFont="1" applyBorder="1" applyAlignment="1">
      <alignment horizontal="right"/>
      <protection/>
    </xf>
    <xf numFmtId="164" fontId="1" fillId="0" borderId="0" xfId="20" applyFont="1" applyBorder="1">
      <alignment/>
      <protection/>
    </xf>
    <xf numFmtId="164" fontId="1" fillId="2" borderId="1" xfId="20" applyFont="1" applyFill="1" applyBorder="1">
      <alignment/>
      <protection/>
    </xf>
    <xf numFmtId="164" fontId="0" fillId="0" borderId="0" xfId="0" applyBorder="1" applyAlignment="1">
      <alignment/>
    </xf>
    <xf numFmtId="164" fontId="0" fillId="3" borderId="11" xfId="0" applyFont="1" applyFill="1" applyBorder="1" applyAlignment="1">
      <alignment horizontal="center" vertical="top" wrapText="1"/>
    </xf>
    <xf numFmtId="168" fontId="1" fillId="0" borderId="0" xfId="20" applyNumberFormat="1" applyBorder="1">
      <alignment/>
      <protection/>
    </xf>
    <xf numFmtId="169" fontId="1" fillId="0" borderId="0" xfId="20" applyNumberFormat="1" applyBorder="1">
      <alignment/>
      <protection/>
    </xf>
    <xf numFmtId="164" fontId="1" fillId="0" borderId="12" xfId="20" applyBorder="1">
      <alignment/>
      <protection/>
    </xf>
    <xf numFmtId="164" fontId="1" fillId="0" borderId="13" xfId="20" applyBorder="1">
      <alignment/>
      <protection/>
    </xf>
    <xf numFmtId="168" fontId="1" fillId="0" borderId="13" xfId="20" applyNumberFormat="1" applyBorder="1">
      <alignment/>
      <protection/>
    </xf>
    <xf numFmtId="164" fontId="1" fillId="0" borderId="13" xfId="20" applyFont="1" applyBorder="1">
      <alignment/>
      <protection/>
    </xf>
    <xf numFmtId="164" fontId="1" fillId="0" borderId="14" xfId="20" applyBorder="1">
      <alignment/>
      <protection/>
    </xf>
    <xf numFmtId="164" fontId="1" fillId="0" borderId="7" xfId="20" applyBorder="1">
      <alignment/>
      <protection/>
    </xf>
    <xf numFmtId="168" fontId="1" fillId="0" borderId="8" xfId="20" applyNumberFormat="1" applyBorder="1">
      <alignment/>
      <protection/>
    </xf>
    <xf numFmtId="164" fontId="1" fillId="0" borderId="8" xfId="20" applyFont="1" applyBorder="1">
      <alignment/>
      <protection/>
    </xf>
    <xf numFmtId="164" fontId="4" fillId="0" borderId="0" xfId="20" applyFont="1" applyAlignment="1">
      <alignment horizontal="right"/>
      <protection/>
    </xf>
    <xf numFmtId="170" fontId="1" fillId="0" borderId="0" xfId="20" applyNumberFormat="1" applyBorder="1">
      <alignment/>
      <protection/>
    </xf>
    <xf numFmtId="165" fontId="1" fillId="0" borderId="0" xfId="20" applyNumberFormat="1" applyFont="1" applyBorder="1">
      <alignment/>
      <protection/>
    </xf>
    <xf numFmtId="164" fontId="5" fillId="3" borderId="11" xfId="0" applyFont="1" applyFill="1" applyBorder="1" applyAlignment="1">
      <alignment horizontal="left" vertical="top"/>
    </xf>
    <xf numFmtId="164" fontId="0" fillId="0" borderId="0" xfId="0" applyFont="1" applyBorder="1" applyAlignment="1">
      <alignment/>
    </xf>
    <xf numFmtId="165" fontId="1" fillId="2" borderId="1" xfId="20" applyNumberFormat="1" applyFont="1" applyFill="1" applyBorder="1" applyAlignment="1">
      <alignment horizontal="center"/>
      <protection/>
    </xf>
    <xf numFmtId="165" fontId="1" fillId="0" borderId="0" xfId="20" applyNumberFormat="1" applyFont="1" applyFill="1" applyBorder="1" applyAlignment="1">
      <alignment horizontal="center"/>
      <protection/>
    </xf>
    <xf numFmtId="168" fontId="1" fillId="0" borderId="0" xfId="20" applyNumberFormat="1" applyBorder="1" applyAlignment="1">
      <alignment horizontal="right"/>
      <protection/>
    </xf>
    <xf numFmtId="171" fontId="1" fillId="0" borderId="0" xfId="20" applyNumberFormat="1" applyFont="1" applyBorder="1">
      <alignment/>
      <protection/>
    </xf>
    <xf numFmtId="172" fontId="1" fillId="0" borderId="0" xfId="20" applyNumberFormat="1">
      <alignment/>
      <protection/>
    </xf>
    <xf numFmtId="164" fontId="0" fillId="0" borderId="7" xfId="0" applyBorder="1" applyAlignment="1">
      <alignment/>
    </xf>
    <xf numFmtId="164" fontId="0" fillId="0" borderId="8" xfId="0" applyFill="1" applyBorder="1" applyAlignment="1">
      <alignment wrapText="1"/>
    </xf>
    <xf numFmtId="164" fontId="0" fillId="0" borderId="8" xfId="0" applyBorder="1" applyAlignment="1">
      <alignment/>
    </xf>
    <xf numFmtId="172" fontId="1" fillId="0" borderId="0" xfId="20" applyNumberFormat="1" applyFont="1" applyBorder="1">
      <alignment/>
      <protection/>
    </xf>
    <xf numFmtId="172" fontId="1" fillId="0" borderId="0" xfId="20" applyNumberFormat="1" applyBorder="1">
      <alignment/>
      <protection/>
    </xf>
    <xf numFmtId="173" fontId="1" fillId="0" borderId="13" xfId="20" applyNumberFormat="1" applyBorder="1">
      <alignment/>
      <protection/>
    </xf>
    <xf numFmtId="164" fontId="1" fillId="0" borderId="0" xfId="20" applyFont="1" applyBorder="1" applyAlignment="1">
      <alignment horizontal="center"/>
      <protection/>
    </xf>
    <xf numFmtId="168" fontId="1" fillId="0" borderId="0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Trailer Calculator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tabSelected="1" zoomScale="90" zoomScaleNormal="90" workbookViewId="0" topLeftCell="A1">
      <selection activeCell="Q17" sqref="Q17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4" width="9.140625" style="1" customWidth="1"/>
    <col min="5" max="5" width="8.421875" style="1" customWidth="1"/>
    <col min="6" max="6" width="15.8515625" style="1" customWidth="1"/>
    <col min="7" max="7" width="10.28125" style="1" customWidth="1"/>
    <col min="8" max="8" width="1.8515625" style="1" customWidth="1"/>
    <col min="9" max="9" width="12.140625" style="1" customWidth="1"/>
    <col min="10" max="16384" width="9.140625" style="1" customWidth="1"/>
  </cols>
  <sheetData>
    <row r="1" spans="1:10" ht="12.75">
      <c r="A1" s="2" t="s">
        <v>0</v>
      </c>
      <c r="J1" s="3" t="s">
        <v>1</v>
      </c>
    </row>
    <row r="2" spans="1:9" ht="12.75">
      <c r="A2" s="2"/>
      <c r="I2" s="2" t="s">
        <v>2</v>
      </c>
    </row>
    <row r="3" spans="1:6" ht="12.75">
      <c r="A3" s="3" t="s">
        <v>3</v>
      </c>
      <c r="E3" s="4">
        <v>40</v>
      </c>
      <c r="F3" s="1" t="s">
        <v>4</v>
      </c>
    </row>
    <row r="4" spans="1:6" ht="12.75">
      <c r="A4" s="3" t="s">
        <v>5</v>
      </c>
      <c r="E4" s="4">
        <v>40</v>
      </c>
      <c r="F4" s="1" t="s">
        <v>6</v>
      </c>
    </row>
    <row r="5" spans="1:6" ht="12.75">
      <c r="A5" s="3" t="s">
        <v>7</v>
      </c>
      <c r="E5" s="4">
        <v>25</v>
      </c>
      <c r="F5" s="1" t="s">
        <v>8</v>
      </c>
    </row>
    <row r="6" spans="1:6" ht="12.75">
      <c r="A6" s="3" t="s">
        <v>9</v>
      </c>
      <c r="E6" s="4">
        <v>50</v>
      </c>
      <c r="F6" s="1" t="s">
        <v>10</v>
      </c>
    </row>
    <row r="7" spans="1:6" ht="12.75">
      <c r="A7" s="3" t="s">
        <v>11</v>
      </c>
      <c r="E7" s="4">
        <v>250</v>
      </c>
      <c r="F7" s="1" t="s">
        <v>12</v>
      </c>
    </row>
    <row r="8" spans="1:5" ht="12.75">
      <c r="A8" s="3"/>
      <c r="D8" s="5" t="s">
        <v>13</v>
      </c>
      <c r="E8" s="1">
        <f>SUM(E3:E7)</f>
        <v>405</v>
      </c>
    </row>
    <row r="9" spans="1:6" ht="12.75">
      <c r="A9" s="6" t="s">
        <v>14</v>
      </c>
      <c r="E9" s="1">
        <f>E8*0.1</f>
        <v>40.5</v>
      </c>
      <c r="F9" s="1" t="s">
        <v>15</v>
      </c>
    </row>
    <row r="10" spans="1:6" ht="12.75">
      <c r="A10" s="6"/>
      <c r="D10" s="7" t="s">
        <v>16</v>
      </c>
      <c r="E10" s="1">
        <f>E8+E9</f>
        <v>445.5</v>
      </c>
      <c r="F10" s="1" t="s">
        <v>17</v>
      </c>
    </row>
    <row r="11" ht="12.75">
      <c r="A11" s="6"/>
    </row>
    <row r="12" ht="12.75">
      <c r="A12" s="2" t="s">
        <v>18</v>
      </c>
    </row>
    <row r="13" spans="1:10" ht="12.75">
      <c r="A13"/>
      <c r="B13"/>
      <c r="C13" s="5" t="s">
        <v>19</v>
      </c>
      <c r="D13" s="8" t="s">
        <v>20</v>
      </c>
      <c r="E13" s="8"/>
      <c r="F13" s="8"/>
      <c r="G13" s="8"/>
      <c r="H13" s="8"/>
      <c r="I13" s="8"/>
      <c r="J13" s="8"/>
    </row>
    <row r="14" spans="1:10" ht="12.75">
      <c r="A14" s="2"/>
      <c r="B14"/>
      <c r="C14" s="5" t="s">
        <v>21</v>
      </c>
      <c r="D14" s="8" t="s">
        <v>22</v>
      </c>
      <c r="E14" s="8"/>
      <c r="F14" s="8"/>
      <c r="G14" s="8"/>
      <c r="H14" s="8"/>
      <c r="I14" s="8"/>
      <c r="J14" s="8"/>
    </row>
    <row r="15" spans="1:14" ht="12.75">
      <c r="A15" s="2"/>
      <c r="B15"/>
      <c r="C15" s="5" t="s">
        <v>23</v>
      </c>
      <c r="D15" s="4">
        <v>3034</v>
      </c>
      <c r="E15" s="3" t="s">
        <v>17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2"/>
      <c r="B16"/>
      <c r="C16" s="5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7" ht="12.75">
      <c r="A17" s="2"/>
      <c r="B17"/>
      <c r="C17" s="9" t="s">
        <v>24</v>
      </c>
      <c r="D17"/>
      <c r="E17" s="9" t="s">
        <v>25</v>
      </c>
      <c r="F17" s="3"/>
      <c r="G17" s="3"/>
    </row>
    <row r="18" spans="1:7" ht="12.75">
      <c r="A18" s="2"/>
      <c r="B18" s="5" t="s">
        <v>26</v>
      </c>
      <c r="C18" s="4">
        <v>30</v>
      </c>
      <c r="E18" s="10">
        <v>0.5</v>
      </c>
      <c r="F18" s="1" t="s">
        <v>27</v>
      </c>
      <c r="G18" s="3"/>
    </row>
    <row r="19" spans="1:7" ht="12.75">
      <c r="A19" s="2"/>
      <c r="B19" s="5" t="s">
        <v>28</v>
      </c>
      <c r="C19" s="4">
        <v>30</v>
      </c>
      <c r="E19" s="10">
        <v>0.5</v>
      </c>
      <c r="F19" s="1" t="s">
        <v>27</v>
      </c>
      <c r="G19" s="3"/>
    </row>
    <row r="20" spans="1:7" ht="12.75">
      <c r="A20" s="2"/>
      <c r="B20" s="5" t="s">
        <v>29</v>
      </c>
      <c r="C20" s="4">
        <v>30</v>
      </c>
      <c r="E20" s="10">
        <v>0.5</v>
      </c>
      <c r="F20" s="1" t="s">
        <v>27</v>
      </c>
      <c r="G20" s="3"/>
    </row>
    <row r="21" spans="1:7" ht="12.75">
      <c r="A21" s="2"/>
      <c r="B21" s="5" t="s">
        <v>30</v>
      </c>
      <c r="C21" s="4">
        <v>6</v>
      </c>
      <c r="E21" s="10">
        <v>6</v>
      </c>
      <c r="F21" s="3" t="s">
        <v>31</v>
      </c>
      <c r="G21" s="3"/>
    </row>
    <row r="22" spans="1:7" ht="12.75">
      <c r="A22" s="2"/>
      <c r="B22" s="5" t="s">
        <v>32</v>
      </c>
      <c r="C22" s="11">
        <v>0.5</v>
      </c>
      <c r="E22" s="10">
        <v>0</v>
      </c>
      <c r="F22" s="3" t="s">
        <v>33</v>
      </c>
      <c r="G22" s="3"/>
    </row>
    <row r="23" spans="1:5" ht="12.75">
      <c r="A23" s="2"/>
      <c r="D23" s="7" t="s">
        <v>34</v>
      </c>
      <c r="E23" s="1">
        <f>SUM(E18:E22)</f>
        <v>7.5</v>
      </c>
    </row>
    <row r="24" spans="1:4" ht="12.75">
      <c r="A24" s="2"/>
      <c r="D24" s="7"/>
    </row>
    <row r="25" ht="12.75">
      <c r="A25" s="2" t="s">
        <v>35</v>
      </c>
    </row>
    <row r="26" spans="1:6" ht="12.75">
      <c r="A26" s="12"/>
      <c r="F26" s="2" t="s">
        <v>36</v>
      </c>
    </row>
    <row r="27" spans="1:10" ht="12.75">
      <c r="A27" s="12"/>
      <c r="D27" s="13"/>
      <c r="E27" s="14"/>
      <c r="F27" s="14" t="s">
        <v>37</v>
      </c>
      <c r="G27" s="15"/>
      <c r="H27" s="15"/>
      <c r="I27" s="16"/>
      <c r="J27" s="17"/>
    </row>
    <row r="28" spans="1:3" ht="12.75">
      <c r="A28" s="12"/>
      <c r="C28" s="3"/>
    </row>
    <row r="29" spans="1:10" ht="12.75">
      <c r="A29" s="18" t="s">
        <v>38</v>
      </c>
      <c r="G29" s="4">
        <v>6000</v>
      </c>
      <c r="H29" s="19"/>
      <c r="J29" s="1" t="s">
        <v>39</v>
      </c>
    </row>
    <row r="30" spans="1:10" ht="12.75">
      <c r="A30" s="18" t="s">
        <v>40</v>
      </c>
      <c r="G30" s="4">
        <v>9900</v>
      </c>
      <c r="H30" s="19"/>
      <c r="J30" s="20" t="s">
        <v>41</v>
      </c>
    </row>
    <row r="31" spans="1:9" ht="12.75">
      <c r="A31" s="18" t="s">
        <v>42</v>
      </c>
      <c r="G31" s="21">
        <f>GCVWR-F40</f>
        <v>5227</v>
      </c>
      <c r="H31" s="19"/>
      <c r="I31" s="3" t="s">
        <v>43</v>
      </c>
    </row>
    <row r="32" spans="1:17" ht="12.75">
      <c r="A32" s="18" t="s">
        <v>44</v>
      </c>
      <c r="G32" s="4">
        <v>3800</v>
      </c>
      <c r="H32" s="19"/>
      <c r="J32" s="1" t="s">
        <v>45</v>
      </c>
      <c r="K32" s="3"/>
      <c r="L32" s="3"/>
      <c r="M32" s="3" t="s">
        <v>46</v>
      </c>
      <c r="N32" s="3"/>
      <c r="O32" s="3"/>
      <c r="P32" s="3"/>
      <c r="Q32" s="3"/>
    </row>
    <row r="33" spans="1:10" ht="12.75">
      <c r="A33" s="18"/>
      <c r="H33" s="19"/>
      <c r="J33" s="20"/>
    </row>
    <row r="34" spans="1:9" ht="12.75">
      <c r="A34" s="22" t="s">
        <v>47</v>
      </c>
      <c r="B34" s="23"/>
      <c r="C34" s="23"/>
      <c r="D34" s="23"/>
      <c r="E34" s="23"/>
      <c r="F34" s="23"/>
      <c r="G34" s="23"/>
      <c r="H34" s="23"/>
      <c r="I34" s="23"/>
    </row>
    <row r="35" spans="1:8" ht="12.75">
      <c r="A35" s="18"/>
      <c r="C35" s="3"/>
      <c r="G35" s="19"/>
      <c r="H35" s="19"/>
    </row>
    <row r="36" spans="1:18" ht="12.75">
      <c r="A36" s="24"/>
      <c r="B36" s="25"/>
      <c r="C36" s="25"/>
      <c r="D36" s="25"/>
      <c r="E36" s="25"/>
      <c r="F36" s="25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7"/>
    </row>
    <row r="37" spans="1:18" ht="12.75">
      <c r="A37" s="18"/>
      <c r="B37" s="28"/>
      <c r="C37" s="28"/>
      <c r="D37" s="13"/>
      <c r="E37" s="14" t="s">
        <v>48</v>
      </c>
      <c r="F37" s="16"/>
      <c r="G37" s="15"/>
      <c r="H37" s="15"/>
      <c r="I37" s="16"/>
      <c r="J37" s="17"/>
      <c r="K37" s="28"/>
      <c r="L37" s="28"/>
      <c r="M37" s="28"/>
      <c r="N37" s="28"/>
      <c r="O37" s="28"/>
      <c r="P37" s="28"/>
      <c r="Q37" s="28"/>
      <c r="R37" s="29"/>
    </row>
    <row r="38" spans="1:18" ht="12.75">
      <c r="A38" s="18"/>
      <c r="B38" s="28"/>
      <c r="C38" s="28"/>
      <c r="D38" s="28"/>
      <c r="E38" s="28"/>
      <c r="F38" s="28"/>
      <c r="G38" s="30"/>
      <c r="H38" s="30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1:18" ht="12.75">
      <c r="A39" s="12"/>
      <c r="B39" s="28"/>
      <c r="C39" s="28"/>
      <c r="D39" s="28"/>
      <c r="E39" s="28"/>
      <c r="F39" s="28"/>
      <c r="G39" s="28"/>
      <c r="H39" s="28"/>
      <c r="I39" s="20"/>
      <c r="J39" s="28"/>
      <c r="K39" s="28"/>
      <c r="L39" s="28"/>
      <c r="M39" s="28"/>
      <c r="N39" s="28"/>
      <c r="O39" s="28"/>
      <c r="P39" s="28"/>
      <c r="Q39" s="28"/>
      <c r="R39" s="29"/>
    </row>
    <row r="40" spans="1:18" ht="12.75">
      <c r="A40" s="18" t="s">
        <v>49</v>
      </c>
      <c r="B40" s="28"/>
      <c r="C40" s="28"/>
      <c r="D40" s="28"/>
      <c r="E40" s="31" t="s">
        <v>50</v>
      </c>
      <c r="F40" s="4">
        <v>4673</v>
      </c>
      <c r="G40" s="30"/>
      <c r="H40" s="28"/>
      <c r="I40" s="32" t="s">
        <v>51</v>
      </c>
      <c r="J40" s="28"/>
      <c r="K40" s="28"/>
      <c r="L40" s="28"/>
      <c r="M40" s="28"/>
      <c r="N40" s="28"/>
      <c r="O40" s="28"/>
      <c r="P40" s="28"/>
      <c r="Q40" s="28"/>
      <c r="R40" s="29"/>
    </row>
    <row r="41" spans="1:18" ht="12.75">
      <c r="A41" s="18" t="s">
        <v>52</v>
      </c>
      <c r="B41" s="28"/>
      <c r="C41" s="33">
        <v>19.3</v>
      </c>
      <c r="D41" s="28">
        <v>6.3</v>
      </c>
      <c r="E41" s="31" t="s">
        <v>53</v>
      </c>
      <c r="F41" s="30">
        <f>C41*D41</f>
        <v>121.59</v>
      </c>
      <c r="G41" s="30"/>
      <c r="H41" s="28"/>
      <c r="I41" s="32" t="s">
        <v>54</v>
      </c>
      <c r="J41" s="34"/>
      <c r="K41" s="35"/>
      <c r="L41" s="28"/>
      <c r="M41" s="28"/>
      <c r="N41" s="28"/>
      <c r="O41" s="28"/>
      <c r="P41" s="28"/>
      <c r="Q41" s="28"/>
      <c r="R41" s="29"/>
    </row>
    <row r="42" spans="1:18" ht="12.75">
      <c r="A42" s="18" t="s">
        <v>55</v>
      </c>
      <c r="B42" s="28"/>
      <c r="C42" s="28"/>
      <c r="D42" s="28"/>
      <c r="E42" s="28"/>
      <c r="F42" s="4">
        <v>360</v>
      </c>
      <c r="G42" s="30"/>
      <c r="H42" s="28"/>
      <c r="I42" s="32" t="s">
        <v>56</v>
      </c>
      <c r="J42" s="28"/>
      <c r="K42" s="28"/>
      <c r="L42" s="28"/>
      <c r="M42" s="28"/>
      <c r="N42" s="28"/>
      <c r="O42" s="28"/>
      <c r="P42" s="28"/>
      <c r="Q42" s="28"/>
      <c r="R42" s="29"/>
    </row>
    <row r="43" spans="1:18" ht="12.75">
      <c r="A43" s="18" t="s">
        <v>57</v>
      </c>
      <c r="B43" s="28"/>
      <c r="C43" s="28"/>
      <c r="D43" s="28"/>
      <c r="E43" s="28"/>
      <c r="F43" s="4">
        <v>20</v>
      </c>
      <c r="G43" s="30"/>
      <c r="H43" s="28"/>
      <c r="I43" s="28" t="s">
        <v>58</v>
      </c>
      <c r="J43" s="28"/>
      <c r="K43" s="28"/>
      <c r="L43" s="28"/>
      <c r="M43" s="28"/>
      <c r="N43" s="28"/>
      <c r="O43" s="28"/>
      <c r="P43" s="28"/>
      <c r="Q43" s="28"/>
      <c r="R43" s="29"/>
    </row>
    <row r="44" spans="1:18" ht="12.75">
      <c r="A44" s="18" t="s">
        <v>59</v>
      </c>
      <c r="B44" s="28"/>
      <c r="C44" s="28"/>
      <c r="D44" s="28"/>
      <c r="E44" s="28"/>
      <c r="F44" s="4">
        <v>14</v>
      </c>
      <c r="G44" s="30"/>
      <c r="H44" s="28"/>
      <c r="I44" s="32" t="s">
        <v>60</v>
      </c>
      <c r="J44" s="28"/>
      <c r="K44" s="28"/>
      <c r="L44" s="28"/>
      <c r="M44" s="28"/>
      <c r="N44" s="28"/>
      <c r="O44" s="28"/>
      <c r="P44" s="28"/>
      <c r="Q44" s="28"/>
      <c r="R44" s="29"/>
    </row>
    <row r="45" spans="1:18" ht="12.75">
      <c r="A45" s="12"/>
      <c r="B45" s="28"/>
      <c r="C45" s="28"/>
      <c r="D45" s="28"/>
      <c r="E45" s="28"/>
      <c r="F45" s="30"/>
      <c r="G45" s="30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spans="1:18" ht="12.75">
      <c r="A46" s="18"/>
      <c r="B46" s="32" t="s">
        <v>61</v>
      </c>
      <c r="C46" s="28"/>
      <c r="D46" s="28"/>
      <c r="E46" s="28"/>
      <c r="F46" s="30"/>
      <c r="G46" s="30">
        <f>SUM(F40:F44)</f>
        <v>5188.59</v>
      </c>
      <c r="H46" s="36"/>
      <c r="I46" s="32" t="s">
        <v>62</v>
      </c>
      <c r="J46" s="28"/>
      <c r="K46" s="28"/>
      <c r="L46" s="28"/>
      <c r="M46" s="28"/>
      <c r="N46" s="28"/>
      <c r="O46" s="28"/>
      <c r="P46" s="28"/>
      <c r="Q46" s="28"/>
      <c r="R46" s="29"/>
    </row>
    <row r="47" spans="1:18" ht="12.75">
      <c r="A47" s="18"/>
      <c r="B47" s="32"/>
      <c r="C47" s="28"/>
      <c r="D47" s="28"/>
      <c r="E47" s="28"/>
      <c r="F47" s="30"/>
      <c r="G47" s="30"/>
      <c r="H47" s="36"/>
      <c r="I47" s="32"/>
      <c r="J47" s="28"/>
      <c r="K47" s="28"/>
      <c r="L47" s="28"/>
      <c r="M47" s="28"/>
      <c r="N47" s="28"/>
      <c r="O47" s="28"/>
      <c r="P47" s="28"/>
      <c r="Q47" s="28"/>
      <c r="R47" s="29"/>
    </row>
    <row r="48" spans="1:18" ht="12.75">
      <c r="A48" s="12"/>
      <c r="B48" s="32" t="s">
        <v>63</v>
      </c>
      <c r="C48" s="28"/>
      <c r="D48" s="28"/>
      <c r="E48" s="28"/>
      <c r="F48" s="28"/>
      <c r="G48" s="37">
        <f>GVW/GVWR</f>
        <v>0.864765</v>
      </c>
      <c r="H48" s="36"/>
      <c r="I48" s="20" t="s">
        <v>64</v>
      </c>
      <c r="J48" s="28"/>
      <c r="K48" s="28"/>
      <c r="L48" s="28"/>
      <c r="M48" s="28"/>
      <c r="N48" s="28"/>
      <c r="O48" s="28"/>
      <c r="P48" s="28"/>
      <c r="Q48" s="28"/>
      <c r="R48" s="29"/>
    </row>
    <row r="49" spans="1:18" ht="12.75">
      <c r="A49" s="12"/>
      <c r="B49" s="32"/>
      <c r="C49" s="28"/>
      <c r="D49" s="28"/>
      <c r="E49" s="28"/>
      <c r="F49" s="28"/>
      <c r="G49" s="37"/>
      <c r="H49" s="36"/>
      <c r="I49" s="20" t="s">
        <v>65</v>
      </c>
      <c r="J49" s="28"/>
      <c r="K49" s="28"/>
      <c r="L49" s="28"/>
      <c r="M49" s="28"/>
      <c r="N49" s="28"/>
      <c r="O49" s="28"/>
      <c r="P49" s="28"/>
      <c r="Q49" s="28"/>
      <c r="R49" s="29"/>
    </row>
    <row r="50" spans="1:18" ht="12.75">
      <c r="A50" s="12"/>
      <c r="B50" s="32" t="s">
        <v>66</v>
      </c>
      <c r="C50" s="28"/>
      <c r="D50" s="28"/>
      <c r="E50" s="28"/>
      <c r="F50" s="28"/>
      <c r="G50" s="30">
        <f>GVWR-GVW</f>
        <v>811.4099999999999</v>
      </c>
      <c r="H50" s="36"/>
      <c r="I50" s="32"/>
      <c r="J50" s="28"/>
      <c r="K50" s="28"/>
      <c r="L50" s="28"/>
      <c r="M50" s="28"/>
      <c r="N50" s="28"/>
      <c r="O50" s="28"/>
      <c r="P50" s="28"/>
      <c r="Q50" s="28"/>
      <c r="R50" s="29"/>
    </row>
    <row r="51" spans="1:18" ht="12.75">
      <c r="A51" s="38"/>
      <c r="B51" s="39"/>
      <c r="C51" s="39"/>
      <c r="D51" s="39"/>
      <c r="E51" s="39"/>
      <c r="F51" s="39"/>
      <c r="G51" s="40"/>
      <c r="H51" s="40"/>
      <c r="I51" s="41"/>
      <c r="J51" s="39"/>
      <c r="K51" s="39"/>
      <c r="L51" s="39"/>
      <c r="M51" s="39"/>
      <c r="N51" s="39"/>
      <c r="O51" s="39"/>
      <c r="P51" s="39"/>
      <c r="Q51" s="39"/>
      <c r="R51" s="42"/>
    </row>
    <row r="52" spans="1:14" ht="12.75">
      <c r="A52" s="12"/>
      <c r="B52" s="28"/>
      <c r="C52" s="28"/>
      <c r="D52" s="28"/>
      <c r="E52" s="28"/>
      <c r="F52" s="28"/>
      <c r="G52" s="36"/>
      <c r="H52" s="36"/>
      <c r="I52" s="32"/>
      <c r="J52" s="28"/>
      <c r="K52" s="28"/>
      <c r="L52" s="28"/>
      <c r="M52" s="28"/>
      <c r="N52" s="28"/>
    </row>
    <row r="53" spans="1:18" ht="12.75">
      <c r="A53" s="43"/>
      <c r="B53" s="25"/>
      <c r="C53" s="25"/>
      <c r="D53" s="25"/>
      <c r="E53" s="25"/>
      <c r="F53" s="25"/>
      <c r="G53" s="44"/>
      <c r="H53" s="44"/>
      <c r="I53" s="45"/>
      <c r="J53" s="25"/>
      <c r="K53" s="25"/>
      <c r="L53" s="25"/>
      <c r="M53" s="25"/>
      <c r="N53" s="25"/>
      <c r="O53" s="25"/>
      <c r="P53" s="25"/>
      <c r="Q53" s="25"/>
      <c r="R53" s="27"/>
    </row>
    <row r="54" spans="1:18" ht="12.75">
      <c r="A54" s="12"/>
      <c r="B54" s="28"/>
      <c r="C54" s="28"/>
      <c r="D54" s="13"/>
      <c r="E54" s="14" t="s">
        <v>67</v>
      </c>
      <c r="F54" s="16"/>
      <c r="G54" s="15"/>
      <c r="H54" s="15"/>
      <c r="I54" s="16"/>
      <c r="J54" s="17"/>
      <c r="K54" s="28"/>
      <c r="L54" s="28"/>
      <c r="M54" s="28"/>
      <c r="N54" s="28"/>
      <c r="O54" s="28"/>
      <c r="P54" s="28"/>
      <c r="Q54" s="28"/>
      <c r="R54" s="29"/>
    </row>
    <row r="55" spans="1:18" ht="12.75">
      <c r="A55" s="12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9"/>
    </row>
    <row r="56" spans="1:18" ht="12.75">
      <c r="A56" s="18" t="s">
        <v>68</v>
      </c>
      <c r="B56" s="28"/>
      <c r="C56" s="28"/>
      <c r="D56" s="28"/>
      <c r="E56" s="28"/>
      <c r="F56" s="28">
        <f>D15</f>
        <v>3034</v>
      </c>
      <c r="G56" s="31"/>
      <c r="H56" s="28"/>
      <c r="I56" s="1" t="s">
        <v>69</v>
      </c>
      <c r="J56" s="28"/>
      <c r="K56" s="32"/>
      <c r="L56" s="28"/>
      <c r="M56" s="28"/>
      <c r="N56" s="28"/>
      <c r="O56" s="28"/>
      <c r="P56" s="28"/>
      <c r="Q56" s="46" t="s">
        <v>70</v>
      </c>
      <c r="R56" s="29"/>
    </row>
    <row r="57" spans="1:18" ht="12.75">
      <c r="A57" s="18" t="s">
        <v>71</v>
      </c>
      <c r="B57" s="28"/>
      <c r="C57" s="28"/>
      <c r="D57" s="28"/>
      <c r="E57" s="28"/>
      <c r="F57" s="28">
        <f>IF(Q57=0,0,Q57-F56)</f>
        <v>66</v>
      </c>
      <c r="G57" s="28"/>
      <c r="H57" s="28"/>
      <c r="I57"/>
      <c r="J57" s="28"/>
      <c r="K57" s="32"/>
      <c r="L57" s="28"/>
      <c r="M57" s="28"/>
      <c r="N57"/>
      <c r="O57"/>
      <c r="P57" s="31" t="s">
        <v>72</v>
      </c>
      <c r="Q57" s="4">
        <v>3100</v>
      </c>
      <c r="R57" s="28" t="s">
        <v>17</v>
      </c>
    </row>
    <row r="58" spans="1:18" ht="12.75">
      <c r="A58" s="18" t="s">
        <v>73</v>
      </c>
      <c r="B58" s="28"/>
      <c r="C58" s="28"/>
      <c r="D58" s="28"/>
      <c r="E58" s="28"/>
      <c r="F58" s="4">
        <v>40</v>
      </c>
      <c r="G58" s="28"/>
      <c r="H58" s="28"/>
      <c r="I58" s="28" t="s">
        <v>74</v>
      </c>
      <c r="J58" s="47"/>
      <c r="K58" s="28"/>
      <c r="L58" s="28"/>
      <c r="M58" s="28"/>
      <c r="N58" s="28"/>
      <c r="O58" s="28"/>
      <c r="P58" s="28"/>
      <c r="Q58" s="28"/>
      <c r="R58" s="29"/>
    </row>
    <row r="59" spans="1:18" ht="12.75">
      <c r="A59" s="18" t="s">
        <v>75</v>
      </c>
      <c r="B59" s="28"/>
      <c r="C59" s="33">
        <v>1</v>
      </c>
      <c r="D59" s="31" t="s">
        <v>76</v>
      </c>
      <c r="E59" s="32" t="s">
        <v>77</v>
      </c>
      <c r="F59" s="48">
        <f>C59*20</f>
        <v>20</v>
      </c>
      <c r="G59" s="28"/>
      <c r="H59" s="28"/>
      <c r="I59" s="20" t="s">
        <v>78</v>
      </c>
      <c r="J59" s="49"/>
      <c r="L59" s="34"/>
      <c r="M59" s="34"/>
      <c r="N59" s="28"/>
      <c r="O59" s="28"/>
      <c r="P59" s="28"/>
      <c r="Q59" s="28"/>
      <c r="R59" s="29"/>
    </row>
    <row r="60" spans="1:18" ht="12.75">
      <c r="A60" s="18" t="s">
        <v>79</v>
      </c>
      <c r="B60" s="28"/>
      <c r="C60" s="28">
        <f>E23</f>
        <v>7.5</v>
      </c>
      <c r="D60" s="28">
        <v>8.34</v>
      </c>
      <c r="E60" s="32" t="s">
        <v>80</v>
      </c>
      <c r="F60" s="48">
        <f>C60*D60</f>
        <v>62.55</v>
      </c>
      <c r="G60" s="28"/>
      <c r="H60" s="28"/>
      <c r="I60" s="50" t="s">
        <v>81</v>
      </c>
      <c r="J60" s="49"/>
      <c r="L60" s="28"/>
      <c r="M60" s="28" t="s">
        <v>82</v>
      </c>
      <c r="N60" s="28"/>
      <c r="O60" s="28"/>
      <c r="P60" s="28"/>
      <c r="Q60" s="28"/>
      <c r="R60" s="29"/>
    </row>
    <row r="61" spans="1:18" ht="12.75">
      <c r="A61" s="18" t="s">
        <v>83</v>
      </c>
      <c r="B61" s="28"/>
      <c r="C61" s="28"/>
      <c r="D61" s="28"/>
      <c r="E61" s="28"/>
      <c r="F61" s="28">
        <f>E10</f>
        <v>445.5</v>
      </c>
      <c r="G61" s="28"/>
      <c r="H61" s="28"/>
      <c r="I61" s="28" t="s">
        <v>84</v>
      </c>
      <c r="J61" s="28"/>
      <c r="K61" s="28"/>
      <c r="L61" s="28"/>
      <c r="M61" s="28"/>
      <c r="N61" s="28"/>
      <c r="O61" s="28"/>
      <c r="P61" s="28"/>
      <c r="Q61" s="28"/>
      <c r="R61" s="29"/>
    </row>
    <row r="62" spans="1:18" ht="12.75">
      <c r="A62" s="18" t="s">
        <v>85</v>
      </c>
      <c r="B62" s="28"/>
      <c r="C62" s="28"/>
      <c r="D62" s="28"/>
      <c r="E62" s="28"/>
      <c r="F62" s="51" t="s">
        <v>86</v>
      </c>
      <c r="G62" s="28"/>
      <c r="H62" s="28"/>
      <c r="I62" s="28" t="s">
        <v>87</v>
      </c>
      <c r="J62" s="28"/>
      <c r="K62" s="28"/>
      <c r="L62"/>
      <c r="M62" s="28"/>
      <c r="N62"/>
      <c r="O62"/>
      <c r="P62"/>
      <c r="Q62" s="28"/>
      <c r="R62" s="29"/>
    </row>
    <row r="63" spans="1:18" ht="12.75">
      <c r="A63" s="18"/>
      <c r="B63" s="28"/>
      <c r="C63" s="28"/>
      <c r="D63" s="28"/>
      <c r="E63" s="28"/>
      <c r="F63" s="52"/>
      <c r="G63" s="28"/>
      <c r="H63" s="28"/>
      <c r="I63" s="28"/>
      <c r="J63" s="28"/>
      <c r="K63" s="28"/>
      <c r="L63" s="28"/>
      <c r="M63" s="28"/>
      <c r="N63" s="46" t="s">
        <v>88</v>
      </c>
      <c r="O63" s="53">
        <f>F56+F57+F58+F59+F60-(E20*8.34)</f>
        <v>3218.38</v>
      </c>
      <c r="P63" s="28" t="s">
        <v>17</v>
      </c>
      <c r="Q63" s="28"/>
      <c r="R63" s="29"/>
    </row>
    <row r="64" spans="1:18" ht="12.75">
      <c r="A64" s="12"/>
      <c r="B64" s="32" t="s">
        <v>89</v>
      </c>
      <c r="C64" s="28"/>
      <c r="D64" s="28"/>
      <c r="E64" s="28"/>
      <c r="F64" s="28"/>
      <c r="G64" s="30">
        <f>+IF(F62="n",SUM(F56:F61)-F60,SUM(F56:F61))</f>
        <v>3668.05</v>
      </c>
      <c r="H64" s="36"/>
      <c r="I64" s="32" t="s">
        <v>90</v>
      </c>
      <c r="J64" s="36"/>
      <c r="K64" s="28"/>
      <c r="L64" s="28"/>
      <c r="M64" s="28"/>
      <c r="N64" s="28"/>
      <c r="O64" s="28"/>
      <c r="P64" s="28"/>
      <c r="Q64" s="28"/>
      <c r="R64" s="29"/>
    </row>
    <row r="65" spans="1:18" ht="12.75">
      <c r="A65" s="12"/>
      <c r="C65" s="28"/>
      <c r="D65" s="28"/>
      <c r="E65" s="28"/>
      <c r="F65" s="28"/>
      <c r="G65" s="30"/>
      <c r="H65" s="36"/>
      <c r="I65" s="32"/>
      <c r="J65" s="36"/>
      <c r="K65" s="28"/>
      <c r="L65" s="28"/>
      <c r="M65" s="28"/>
      <c r="N65" s="28"/>
      <c r="O65" s="28"/>
      <c r="P65" s="28"/>
      <c r="Q65" s="28"/>
      <c r="R65" s="29"/>
    </row>
    <row r="66" spans="1:18" ht="12.75">
      <c r="A66" s="12"/>
      <c r="B66" s="32" t="s">
        <v>91</v>
      </c>
      <c r="C66" s="28"/>
      <c r="D66" s="28"/>
      <c r="E66" s="28"/>
      <c r="F66" s="28"/>
      <c r="G66" s="54">
        <f>TGVW/TGVWR</f>
        <v>0.9652763157894737</v>
      </c>
      <c r="H66" s="36"/>
      <c r="I66" s="28"/>
      <c r="J66" s="36"/>
      <c r="K66" s="28"/>
      <c r="L66" s="28"/>
      <c r="M66" s="28"/>
      <c r="N66" s="28"/>
      <c r="O66" s="28"/>
      <c r="P66" s="28"/>
      <c r="Q66" s="28"/>
      <c r="R66" s="29"/>
    </row>
    <row r="67" spans="1:18" ht="12.75">
      <c r="A67" s="12"/>
      <c r="B67" s="28"/>
      <c r="C67" s="28"/>
      <c r="D67" s="28"/>
      <c r="E67" s="28"/>
      <c r="F67" s="28"/>
      <c r="G67" s="30"/>
      <c r="H67" s="36"/>
      <c r="I67" s="28"/>
      <c r="J67" s="36"/>
      <c r="K67" s="28"/>
      <c r="L67" s="28"/>
      <c r="M67" s="28"/>
      <c r="N67" s="28"/>
      <c r="O67" s="28"/>
      <c r="P67" s="28"/>
      <c r="Q67" s="28"/>
      <c r="R67" s="29"/>
    </row>
    <row r="68" spans="1:7" ht="12.75">
      <c r="A68" s="12"/>
      <c r="B68" s="32" t="s">
        <v>92</v>
      </c>
      <c r="G68" s="55">
        <f>TGVWR-TGVW</f>
        <v>131.94999999999982</v>
      </c>
    </row>
    <row r="69" spans="1:18" ht="12.7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2"/>
    </row>
    <row r="70" ht="12.75">
      <c r="A70" s="12"/>
    </row>
    <row r="71" ht="12.75">
      <c r="A71" s="12"/>
    </row>
    <row r="72" spans="1:18" ht="12.75">
      <c r="A72" s="56"/>
      <c r="B72" s="57"/>
      <c r="C72" s="58"/>
      <c r="D72" s="58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7"/>
    </row>
    <row r="73" spans="1:18" ht="12.75">
      <c r="A73" s="12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9"/>
    </row>
    <row r="74" spans="1:18" ht="12.75">
      <c r="A74" s="12"/>
      <c r="B74" s="28"/>
      <c r="C74" s="34"/>
      <c r="D74" s="13"/>
      <c r="E74" s="14" t="s">
        <v>93</v>
      </c>
      <c r="F74" s="16"/>
      <c r="G74" s="15"/>
      <c r="H74" s="15"/>
      <c r="I74" s="16"/>
      <c r="J74" s="17"/>
      <c r="K74" s="28"/>
      <c r="L74" s="28"/>
      <c r="M74" s="28"/>
      <c r="N74" s="28"/>
      <c r="O74" s="28"/>
      <c r="P74" s="28"/>
      <c r="Q74" s="28"/>
      <c r="R74" s="29"/>
    </row>
    <row r="75" spans="1:18" ht="12.75">
      <c r="A75" s="12"/>
      <c r="B75" s="28"/>
      <c r="C75" s="34"/>
      <c r="D75" s="34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9"/>
    </row>
    <row r="76" spans="1:18" ht="12.75">
      <c r="A76" s="12"/>
      <c r="B76" s="32" t="s">
        <v>94</v>
      </c>
      <c r="C76" s="28"/>
      <c r="D76" s="28"/>
      <c r="E76" s="28"/>
      <c r="F76" s="28"/>
      <c r="G76" s="30">
        <f>GVW+TGVW</f>
        <v>8856.64</v>
      </c>
      <c r="H76" s="28"/>
      <c r="I76" s="32" t="s">
        <v>95</v>
      </c>
      <c r="K76" s="28"/>
      <c r="L76" s="28"/>
      <c r="M76" s="28"/>
      <c r="N76" s="28"/>
      <c r="O76" s="28"/>
      <c r="P76" s="28"/>
      <c r="Q76" s="28"/>
      <c r="R76" s="29"/>
    </row>
    <row r="77" spans="1:18" ht="12.75">
      <c r="A77" s="12"/>
      <c r="B77" s="32"/>
      <c r="C77" s="28"/>
      <c r="D77" s="28"/>
      <c r="E77" s="28"/>
      <c r="F77" s="28"/>
      <c r="G77" s="36"/>
      <c r="H77" s="28"/>
      <c r="I77" s="32"/>
      <c r="K77" s="28"/>
      <c r="L77" s="28"/>
      <c r="M77" s="28"/>
      <c r="N77" s="28"/>
      <c r="O77" s="28"/>
      <c r="P77" s="28"/>
      <c r="Q77" s="28"/>
      <c r="R77" s="29"/>
    </row>
    <row r="78" spans="1:18" ht="12.75">
      <c r="A78" s="12"/>
      <c r="B78" s="32" t="s">
        <v>96</v>
      </c>
      <c r="C78" s="28"/>
      <c r="D78" s="28"/>
      <c r="E78" s="28"/>
      <c r="F78" s="28"/>
      <c r="G78" s="54">
        <f>GCVW/GCVWR</f>
        <v>0.894610101010101</v>
      </c>
      <c r="H78" s="28"/>
      <c r="I78" s="32" t="s">
        <v>97</v>
      </c>
      <c r="K78" s="28"/>
      <c r="L78" s="28"/>
      <c r="M78" s="28"/>
      <c r="N78" s="28"/>
      <c r="O78" s="28"/>
      <c r="P78" s="28"/>
      <c r="Q78" s="28"/>
      <c r="R78" s="29"/>
    </row>
    <row r="79" spans="1:18" ht="12.75">
      <c r="A79" s="12"/>
      <c r="B79" s="28"/>
      <c r="C79" s="28"/>
      <c r="D79" s="28"/>
      <c r="E79" s="28"/>
      <c r="F79" s="28"/>
      <c r="G79" s="28"/>
      <c r="H79" s="28"/>
      <c r="I79" s="32" t="s">
        <v>98</v>
      </c>
      <c r="L79" s="28"/>
      <c r="M79" s="28"/>
      <c r="N79" s="28"/>
      <c r="O79" s="28"/>
      <c r="P79" s="28"/>
      <c r="Q79" s="28"/>
      <c r="R79" s="29"/>
    </row>
    <row r="80" spans="1:18" ht="12.75">
      <c r="A80" s="18" t="s">
        <v>99</v>
      </c>
      <c r="C80" s="28"/>
      <c r="D80" s="28"/>
      <c r="E80" s="28"/>
      <c r="F80" s="28"/>
      <c r="G80" s="59">
        <f>GCVWR-GCVW</f>
        <v>1043.3600000000006</v>
      </c>
      <c r="H80" s="30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1:18" ht="12.75">
      <c r="A81" s="12"/>
      <c r="B81" s="28"/>
      <c r="C81" s="34"/>
      <c r="D81" s="34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9"/>
    </row>
    <row r="82" spans="1:18" ht="12.75">
      <c r="A82" s="12"/>
      <c r="B82" s="32" t="s">
        <v>100</v>
      </c>
      <c r="C82" s="28"/>
      <c r="D82" s="28"/>
      <c r="E82" s="28"/>
      <c r="G82" s="60">
        <f>GVW</f>
        <v>5188.59</v>
      </c>
      <c r="H82" s="28"/>
      <c r="I82" s="20" t="s">
        <v>101</v>
      </c>
      <c r="J82" s="28"/>
      <c r="K82" s="28"/>
      <c r="L82" s="28"/>
      <c r="M82" s="28"/>
      <c r="N82" s="28"/>
      <c r="O82" s="28"/>
      <c r="P82" s="28"/>
      <c r="Q82" s="28"/>
      <c r="R82" s="29"/>
    </row>
    <row r="83" spans="1:18" ht="12.75">
      <c r="A83" s="18" t="s">
        <v>102</v>
      </c>
      <c r="C83" s="28"/>
      <c r="D83" s="28"/>
      <c r="E83" s="28"/>
      <c r="F83" s="33">
        <v>11</v>
      </c>
      <c r="G83" s="60">
        <f>F83*0.01*TGVW</f>
        <v>403.4855</v>
      </c>
      <c r="H83" s="28"/>
      <c r="I83" s="32" t="s">
        <v>103</v>
      </c>
      <c r="J83" s="28"/>
      <c r="K83" s="28"/>
      <c r="L83" s="28"/>
      <c r="M83" s="28"/>
      <c r="N83" s="28"/>
      <c r="O83" s="28"/>
      <c r="P83" s="28"/>
      <c r="Q83" s="28"/>
      <c r="R83" s="29"/>
    </row>
    <row r="84" spans="1:18" ht="12.75">
      <c r="A84" s="18"/>
      <c r="G84" s="60"/>
      <c r="H84" s="36"/>
      <c r="I84" s="32" t="s">
        <v>104</v>
      </c>
      <c r="J84" s="28"/>
      <c r="K84" s="28"/>
      <c r="L84" s="28"/>
      <c r="M84" s="28"/>
      <c r="N84" s="28"/>
      <c r="O84" s="28"/>
      <c r="P84" s="28"/>
      <c r="Q84" s="28"/>
      <c r="R84" s="29"/>
    </row>
    <row r="85" spans="1:18" ht="12.75">
      <c r="A85" s="12"/>
      <c r="B85" s="28"/>
      <c r="C85" s="28"/>
      <c r="D85" s="28"/>
      <c r="E85" s="28"/>
      <c r="F85" s="28"/>
      <c r="G85" s="60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1:18" ht="12.75">
      <c r="A86" s="12"/>
      <c r="B86" s="32" t="s">
        <v>105</v>
      </c>
      <c r="C86" s="28"/>
      <c r="D86" s="28"/>
      <c r="E86" s="28"/>
      <c r="F86" s="28"/>
      <c r="G86" s="59">
        <f>GVW+G83</f>
        <v>5592.0755</v>
      </c>
      <c r="H86" s="28"/>
      <c r="I86" s="32" t="s">
        <v>106</v>
      </c>
      <c r="K86" s="28"/>
      <c r="L86" s="28"/>
      <c r="M86" s="28"/>
      <c r="N86" s="28"/>
      <c r="O86" s="28"/>
      <c r="P86" s="28"/>
      <c r="Q86" s="28"/>
      <c r="R86" s="29"/>
    </row>
    <row r="87" spans="1:18" ht="12.75">
      <c r="A87" s="38"/>
      <c r="B87" s="41" t="s">
        <v>107</v>
      </c>
      <c r="C87" s="39"/>
      <c r="D87" s="39"/>
      <c r="E87" s="39"/>
      <c r="F87" s="39"/>
      <c r="G87" s="61">
        <f>GVWR-G86</f>
        <v>407.9245000000001</v>
      </c>
      <c r="H87" s="39"/>
      <c r="I87" s="41" t="s">
        <v>108</v>
      </c>
      <c r="J87" s="39"/>
      <c r="K87" s="39"/>
      <c r="L87" s="39"/>
      <c r="M87" s="39"/>
      <c r="N87" s="39"/>
      <c r="O87" s="39"/>
      <c r="P87" s="39"/>
      <c r="Q87" s="39"/>
      <c r="R87" s="42"/>
    </row>
  </sheetData>
  <sheetProtection selectLockedCells="1" selectUnlockedCells="1"/>
  <mergeCells count="2">
    <mergeCell ref="D13:J13"/>
    <mergeCell ref="D14:J14"/>
  </mergeCells>
  <printOptions/>
  <pageMargins left="0.25" right="0.25" top="0.5" bottom="0.5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G1">
      <selection activeCell="D6" sqref="D6"/>
    </sheetView>
  </sheetViews>
  <sheetFormatPr defaultColWidth="9.140625" defaultRowHeight="12.75"/>
  <cols>
    <col min="1" max="6" width="9.140625" style="1" customWidth="1"/>
    <col min="7" max="7" width="10.28125" style="1" customWidth="1"/>
    <col min="8" max="8" width="1.8515625" style="1" customWidth="1"/>
    <col min="9" max="16384" width="9.140625" style="1" customWidth="1"/>
  </cols>
  <sheetData>
    <row r="1" ht="12.75">
      <c r="A1" s="2" t="s">
        <v>109</v>
      </c>
    </row>
    <row r="3" ht="12.75">
      <c r="C3" s="3" t="s">
        <v>110</v>
      </c>
    </row>
    <row r="5" spans="1:8" ht="12.75">
      <c r="A5" s="3" t="s">
        <v>111</v>
      </c>
      <c r="G5" s="19">
        <v>10000</v>
      </c>
      <c r="H5" s="19"/>
    </row>
    <row r="6" spans="1:8" ht="12.75">
      <c r="A6" s="3"/>
      <c r="C6" s="3" t="s">
        <v>112</v>
      </c>
      <c r="E6" s="1">
        <v>5840</v>
      </c>
      <c r="G6" s="19"/>
      <c r="H6" s="19"/>
    </row>
    <row r="7" spans="1:8" ht="12.75">
      <c r="A7" s="3"/>
      <c r="C7" s="3"/>
      <c r="G7" s="19"/>
      <c r="H7" s="19"/>
    </row>
    <row r="8" spans="1:18" ht="12.75">
      <c r="A8" s="24"/>
      <c r="B8" s="25"/>
      <c r="C8" s="25"/>
      <c r="D8" s="25"/>
      <c r="E8" s="25"/>
      <c r="F8" s="25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7"/>
    </row>
    <row r="9" spans="1:18" ht="12.75">
      <c r="A9" s="18"/>
      <c r="B9" s="28"/>
      <c r="C9" s="28"/>
      <c r="D9" s="13"/>
      <c r="E9" s="14" t="s">
        <v>113</v>
      </c>
      <c r="F9" s="16"/>
      <c r="G9" s="15"/>
      <c r="H9" s="15"/>
      <c r="I9" s="16"/>
      <c r="J9" s="17"/>
      <c r="K9" s="28"/>
      <c r="L9" s="28"/>
      <c r="M9" s="28"/>
      <c r="N9" s="28"/>
      <c r="O9" s="28"/>
      <c r="P9" s="28"/>
      <c r="Q9" s="28"/>
      <c r="R9" s="29"/>
    </row>
    <row r="10" spans="1:18" ht="12.75">
      <c r="A10" s="18"/>
      <c r="B10" s="28"/>
      <c r="C10" s="28"/>
      <c r="D10" s="28"/>
      <c r="E10" s="28"/>
      <c r="F10" s="28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18" ht="12.75">
      <c r="A11" s="1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ht="12.75">
      <c r="A12" s="12" t="s">
        <v>114</v>
      </c>
      <c r="B12" s="28"/>
      <c r="C12" s="28"/>
      <c r="D12" s="28"/>
      <c r="E12" s="62" t="s">
        <v>50</v>
      </c>
      <c r="F12" s="28">
        <v>4378</v>
      </c>
      <c r="G12" s="28"/>
      <c r="H12" s="28"/>
      <c r="I12" s="32"/>
      <c r="J12" s="28"/>
      <c r="K12" s="28"/>
      <c r="L12" s="28"/>
      <c r="M12" s="28"/>
      <c r="N12" s="28"/>
      <c r="O12" s="28"/>
      <c r="P12" s="28"/>
      <c r="Q12" s="28"/>
      <c r="R12" s="29"/>
    </row>
    <row r="13" spans="1:18" ht="12.75">
      <c r="A13" s="12" t="s">
        <v>115</v>
      </c>
      <c r="B13" s="28"/>
      <c r="C13" s="32" t="s">
        <v>116</v>
      </c>
      <c r="D13" s="28"/>
      <c r="E13" s="28"/>
      <c r="F13" s="36">
        <f>22.5*6</f>
        <v>135</v>
      </c>
      <c r="G13" s="28"/>
      <c r="H13" s="28"/>
      <c r="I13" s="28"/>
      <c r="J13" s="34" t="s">
        <v>115</v>
      </c>
      <c r="K13" s="35" t="s">
        <v>117</v>
      </c>
      <c r="L13" s="28"/>
      <c r="M13" s="28"/>
      <c r="N13" s="28"/>
      <c r="O13" s="28"/>
      <c r="P13" s="28"/>
      <c r="Q13" s="28"/>
      <c r="R13" s="29"/>
    </row>
    <row r="14" spans="1:18" ht="12.75">
      <c r="A14" s="18" t="s">
        <v>118</v>
      </c>
      <c r="B14" s="28"/>
      <c r="C14" s="28"/>
      <c r="D14" s="28"/>
      <c r="E14" s="28"/>
      <c r="F14" s="28">
        <f>200+180</f>
        <v>380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</row>
    <row r="15" spans="1:18" ht="12.75">
      <c r="A15" s="12" t="s">
        <v>119</v>
      </c>
      <c r="B15" s="28"/>
      <c r="C15" s="28"/>
      <c r="D15" s="28"/>
      <c r="E15" s="28"/>
      <c r="F15" s="28">
        <v>200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1:18" ht="12.75">
      <c r="A16" s="18" t="s">
        <v>120</v>
      </c>
      <c r="B16" s="28"/>
      <c r="C16" s="28"/>
      <c r="D16" s="28"/>
      <c r="E16" s="28"/>
      <c r="F16" s="28">
        <v>75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1:18" ht="12.75">
      <c r="A17" s="1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2.75">
      <c r="A18" s="18"/>
      <c r="B18" s="32" t="s">
        <v>121</v>
      </c>
      <c r="C18" s="28"/>
      <c r="D18" s="28"/>
      <c r="E18" s="28"/>
      <c r="F18" s="28"/>
      <c r="G18" s="36">
        <f>F12+F13+F14+F15+F16</f>
        <v>5168</v>
      </c>
      <c r="H18" s="36"/>
      <c r="I18" s="32" t="s">
        <v>122</v>
      </c>
      <c r="J18" s="28"/>
      <c r="K18" s="28"/>
      <c r="L18" s="28"/>
      <c r="M18" s="28"/>
      <c r="N18" s="28"/>
      <c r="O18" s="28"/>
      <c r="P18" s="28"/>
      <c r="Q18" s="28"/>
      <c r="R18" s="29"/>
    </row>
    <row r="19" spans="1:18" ht="12.75">
      <c r="A19" s="12"/>
      <c r="B19" s="28"/>
      <c r="C19" s="28"/>
      <c r="D19" s="28"/>
      <c r="E19" s="28"/>
      <c r="F19" s="28"/>
      <c r="G19" s="36"/>
      <c r="H19" s="36"/>
      <c r="I19" s="32" t="s">
        <v>123</v>
      </c>
      <c r="J19" s="28"/>
      <c r="K19" s="28"/>
      <c r="L19" s="28"/>
      <c r="M19" s="28"/>
      <c r="N19" s="28"/>
      <c r="O19" s="28"/>
      <c r="P19" s="28"/>
      <c r="Q19" s="28"/>
      <c r="R19" s="29"/>
    </row>
    <row r="20" spans="1:18" ht="12.75">
      <c r="A20" s="38"/>
      <c r="B20" s="39"/>
      <c r="C20" s="39"/>
      <c r="D20" s="39"/>
      <c r="E20" s="39"/>
      <c r="F20" s="39"/>
      <c r="G20" s="40"/>
      <c r="H20" s="40"/>
      <c r="I20" s="41"/>
      <c r="J20" s="39"/>
      <c r="K20" s="39"/>
      <c r="L20" s="39"/>
      <c r="M20" s="39"/>
      <c r="N20" s="39"/>
      <c r="O20" s="39"/>
      <c r="P20" s="39"/>
      <c r="Q20" s="39"/>
      <c r="R20" s="42"/>
    </row>
    <row r="21" spans="1:14" ht="12.75">
      <c r="A21" s="28"/>
      <c r="B21" s="28"/>
      <c r="C21" s="28"/>
      <c r="D21" s="28"/>
      <c r="E21" s="28"/>
      <c r="F21" s="28"/>
      <c r="G21" s="36"/>
      <c r="H21" s="36"/>
      <c r="I21" s="32"/>
      <c r="J21" s="28"/>
      <c r="K21" s="28"/>
      <c r="L21" s="28"/>
      <c r="M21" s="28"/>
      <c r="N21" s="28"/>
    </row>
    <row r="22" spans="1:18" ht="12.75">
      <c r="A22" s="43"/>
      <c r="B22" s="25"/>
      <c r="C22" s="25"/>
      <c r="D22" s="25"/>
      <c r="E22" s="25"/>
      <c r="F22" s="25"/>
      <c r="G22" s="44"/>
      <c r="H22" s="44"/>
      <c r="I22" s="45"/>
      <c r="J22" s="25"/>
      <c r="K22" s="25"/>
      <c r="L22" s="25"/>
      <c r="M22" s="25"/>
      <c r="N22" s="25"/>
      <c r="O22" s="25"/>
      <c r="P22" s="25"/>
      <c r="Q22" s="25"/>
      <c r="R22" s="27"/>
    </row>
    <row r="23" spans="1:18" ht="12.75">
      <c r="A23" s="12"/>
      <c r="B23" s="28"/>
      <c r="C23" s="28"/>
      <c r="D23" s="13"/>
      <c r="E23" s="14" t="s">
        <v>124</v>
      </c>
      <c r="F23" s="16"/>
      <c r="G23" s="15"/>
      <c r="H23" s="15"/>
      <c r="I23" s="16"/>
      <c r="J23" s="17"/>
      <c r="K23" s="28"/>
      <c r="L23" s="28"/>
      <c r="M23" s="28"/>
      <c r="N23" s="28"/>
      <c r="O23" s="28"/>
      <c r="P23" s="28"/>
      <c r="Q23" s="28"/>
      <c r="R23" s="29"/>
    </row>
    <row r="24" spans="1:18" ht="12.75">
      <c r="A24" s="1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1:18" ht="12.75">
      <c r="A25" s="18" t="s">
        <v>125</v>
      </c>
      <c r="B25" s="28"/>
      <c r="C25" s="28"/>
      <c r="D25" s="28"/>
      <c r="E25" s="28"/>
      <c r="F25" s="28">
        <v>2885</v>
      </c>
      <c r="G25" s="28"/>
      <c r="H25" s="28"/>
      <c r="I25" s="28"/>
      <c r="J25" s="28"/>
      <c r="K25" s="32"/>
      <c r="L25" s="28"/>
      <c r="M25" s="28"/>
      <c r="N25" s="28"/>
      <c r="O25" s="28"/>
      <c r="P25" s="28"/>
      <c r="Q25" s="28"/>
      <c r="R25" s="29"/>
    </row>
    <row r="26" spans="1:18" ht="12.75">
      <c r="A26" s="18" t="s">
        <v>71</v>
      </c>
      <c r="B26" s="28"/>
      <c r="C26" s="28"/>
      <c r="D26" s="28"/>
      <c r="E26" s="28"/>
      <c r="F26" s="28">
        <v>380</v>
      </c>
      <c r="G26" s="28"/>
      <c r="H26" s="28"/>
      <c r="I26" s="28"/>
      <c r="J26" s="28"/>
      <c r="K26" s="32"/>
      <c r="L26" s="28"/>
      <c r="M26" s="28"/>
      <c r="N26" s="28"/>
      <c r="O26" s="28"/>
      <c r="P26" s="28"/>
      <c r="Q26" s="28"/>
      <c r="R26" s="29"/>
    </row>
    <row r="27" spans="1:18" ht="12.75">
      <c r="A27" s="18" t="s">
        <v>73</v>
      </c>
      <c r="B27" s="28"/>
      <c r="C27" s="28"/>
      <c r="D27" s="28"/>
      <c r="E27" s="28"/>
      <c r="F27" s="36">
        <v>65</v>
      </c>
      <c r="G27" s="28"/>
      <c r="H27" s="28"/>
      <c r="I27" s="28"/>
      <c r="J27" s="47"/>
      <c r="K27" s="28"/>
      <c r="L27" s="28"/>
      <c r="M27" s="28"/>
      <c r="N27" s="28"/>
      <c r="O27" s="28"/>
      <c r="P27" s="28"/>
      <c r="Q27" s="28"/>
      <c r="R27" s="29"/>
    </row>
    <row r="28" spans="1:18" ht="12.75">
      <c r="A28" s="18" t="s">
        <v>75</v>
      </c>
      <c r="B28" s="28"/>
      <c r="C28" s="32" t="s">
        <v>126</v>
      </c>
      <c r="D28" s="28"/>
      <c r="E28" s="28"/>
      <c r="F28" s="63">
        <f>((47.7*0.5*0.85)+17.7)*2</f>
        <v>75.945</v>
      </c>
      <c r="G28" s="28"/>
      <c r="H28" s="28"/>
      <c r="I28" s="28"/>
      <c r="J28" s="34" t="s">
        <v>75</v>
      </c>
      <c r="K28" s="35" t="s">
        <v>127</v>
      </c>
      <c r="L28" s="34" t="s">
        <v>128</v>
      </c>
      <c r="M28" s="34"/>
      <c r="N28" s="28"/>
      <c r="O28" s="28"/>
      <c r="P28" s="28"/>
      <c r="Q28" s="28"/>
      <c r="R28" s="29"/>
    </row>
    <row r="29" spans="1:18" ht="12.75">
      <c r="A29" s="18" t="s">
        <v>129</v>
      </c>
      <c r="B29" s="28"/>
      <c r="C29" s="32" t="s">
        <v>130</v>
      </c>
      <c r="D29" s="28"/>
      <c r="E29" s="28"/>
      <c r="F29" s="63">
        <f>4*8.4</f>
        <v>33.6</v>
      </c>
      <c r="G29" s="28"/>
      <c r="H29" s="28"/>
      <c r="I29" s="28"/>
      <c r="J29" s="34" t="s">
        <v>131</v>
      </c>
      <c r="K29" s="35" t="s">
        <v>132</v>
      </c>
      <c r="L29" s="28"/>
      <c r="M29" s="28"/>
      <c r="N29" s="28"/>
      <c r="O29" s="28"/>
      <c r="P29" s="28"/>
      <c r="Q29" s="28"/>
      <c r="R29" s="29"/>
    </row>
    <row r="30" spans="1:18" ht="12.75">
      <c r="A30" s="12" t="s">
        <v>119</v>
      </c>
      <c r="B30" s="28"/>
      <c r="C30" s="28"/>
      <c r="D30" s="28"/>
      <c r="E30" s="28"/>
      <c r="F30" s="28">
        <v>500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</row>
    <row r="31" spans="1:18" ht="12.75">
      <c r="A31" s="12"/>
      <c r="B31" s="32" t="s">
        <v>133</v>
      </c>
      <c r="C31" s="28"/>
      <c r="D31" s="28"/>
      <c r="E31" s="28"/>
      <c r="F31" s="28"/>
      <c r="G31" s="36">
        <f>SUM(F25:F30)</f>
        <v>3939.545</v>
      </c>
      <c r="H31" s="36"/>
      <c r="I31" s="28"/>
      <c r="J31" s="36"/>
      <c r="K31" s="28"/>
      <c r="L31" s="28"/>
      <c r="M31" s="28"/>
      <c r="N31" s="28"/>
      <c r="O31" s="28"/>
      <c r="P31" s="28"/>
      <c r="Q31" s="28"/>
      <c r="R31" s="29"/>
    </row>
    <row r="32" spans="1:18" ht="12.75">
      <c r="A32" s="12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</row>
    <row r="33" spans="1:18" ht="12.75">
      <c r="A33" s="18" t="s">
        <v>134</v>
      </c>
      <c r="B33" s="28"/>
      <c r="C33" s="28"/>
      <c r="D33" s="28"/>
      <c r="E33" s="28"/>
      <c r="F33" s="28"/>
      <c r="G33" s="36">
        <f>SUM(G31,G18)</f>
        <v>9107.545</v>
      </c>
      <c r="H33" s="28"/>
      <c r="I33" s="28"/>
      <c r="J33" s="32" t="s">
        <v>135</v>
      </c>
      <c r="K33" s="28"/>
      <c r="L33" s="28"/>
      <c r="M33" s="28"/>
      <c r="N33" s="28"/>
      <c r="O33" s="28"/>
      <c r="P33" s="28"/>
      <c r="Q33" s="28"/>
      <c r="R33" s="29"/>
    </row>
    <row r="34" spans="1:18" ht="12.75">
      <c r="A34" s="18"/>
      <c r="B34" s="28"/>
      <c r="C34" s="28"/>
      <c r="D34" s="28"/>
      <c r="E34" s="28"/>
      <c r="F34" s="28"/>
      <c r="G34" s="36"/>
      <c r="H34" s="28"/>
      <c r="I34" s="28"/>
      <c r="J34" s="32"/>
      <c r="K34" s="28"/>
      <c r="L34" s="28"/>
      <c r="M34" s="28"/>
      <c r="N34" s="28"/>
      <c r="O34" s="28"/>
      <c r="P34" s="28"/>
      <c r="Q34" s="28"/>
      <c r="R34" s="29"/>
    </row>
    <row r="35" spans="1:18" ht="12.75">
      <c r="A35" s="12"/>
      <c r="B35" s="32" t="s">
        <v>136</v>
      </c>
      <c r="C35" s="28"/>
      <c r="D35" s="28"/>
      <c r="E35" s="28"/>
      <c r="F35" s="28"/>
      <c r="G35" s="47">
        <f>G33/G5</f>
        <v>0.9107545</v>
      </c>
      <c r="H35" s="28"/>
      <c r="I35" s="28"/>
      <c r="J35" s="32" t="s">
        <v>137</v>
      </c>
      <c r="K35" s="28"/>
      <c r="L35" s="28"/>
      <c r="M35" s="28"/>
      <c r="N35" s="28"/>
      <c r="O35" s="28"/>
      <c r="P35" s="28"/>
      <c r="Q35" s="28"/>
      <c r="R35" s="29"/>
    </row>
    <row r="36" spans="1:18" ht="12.75">
      <c r="A36" s="12"/>
      <c r="B36" s="28"/>
      <c r="C36" s="28"/>
      <c r="D36" s="28"/>
      <c r="E36" s="28"/>
      <c r="F36" s="28"/>
      <c r="G36" s="28"/>
      <c r="H36" s="28"/>
      <c r="I36" s="28"/>
      <c r="J36" s="28"/>
      <c r="K36" s="32" t="s">
        <v>138</v>
      </c>
      <c r="L36" s="28"/>
      <c r="M36" s="28"/>
      <c r="N36" s="28"/>
      <c r="O36" s="28"/>
      <c r="P36" s="28"/>
      <c r="Q36" s="28"/>
      <c r="R36" s="29"/>
    </row>
    <row r="37" spans="1:18" ht="12.75">
      <c r="A37" s="12"/>
      <c r="B37" s="32" t="s">
        <v>139</v>
      </c>
      <c r="C37" s="28"/>
      <c r="D37" s="28"/>
      <c r="E37" s="28"/>
      <c r="F37" s="28"/>
      <c r="G37" s="30">
        <f>G5-G18-G31</f>
        <v>892.4549999999999</v>
      </c>
      <c r="H37" s="30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1:18" ht="12.7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2"/>
    </row>
    <row r="41" spans="1:18" ht="12.75">
      <c r="A41" s="56"/>
      <c r="B41" s="57"/>
      <c r="C41" s="58"/>
      <c r="D41" s="58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7"/>
    </row>
    <row r="42" spans="1:18" ht="12.75">
      <c r="A42" s="12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/>
    </row>
    <row r="43" spans="1:18" ht="12.75">
      <c r="A43" s="12"/>
      <c r="B43" s="28"/>
      <c r="C43" s="34"/>
      <c r="D43" s="13"/>
      <c r="E43" s="14" t="s">
        <v>140</v>
      </c>
      <c r="F43" s="16"/>
      <c r="G43" s="15"/>
      <c r="H43" s="15"/>
      <c r="I43" s="16"/>
      <c r="J43" s="17"/>
      <c r="K43" s="28"/>
      <c r="L43" s="28"/>
      <c r="M43" s="28"/>
      <c r="N43" s="28"/>
      <c r="O43" s="28"/>
      <c r="P43" s="28"/>
      <c r="Q43" s="28"/>
      <c r="R43" s="29"/>
    </row>
    <row r="44" spans="1:18" ht="12.75">
      <c r="A44" s="12"/>
      <c r="B44" s="28"/>
      <c r="C44" s="34"/>
      <c r="D44" s="34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/>
    </row>
    <row r="45" spans="1:18" ht="12.75">
      <c r="A45" s="1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</row>
    <row r="46" spans="1:18" ht="12.75">
      <c r="A46" s="18"/>
      <c r="B46" s="32" t="s">
        <v>121</v>
      </c>
      <c r="C46" s="28"/>
      <c r="D46" s="28"/>
      <c r="E46" s="28"/>
      <c r="F46" s="36">
        <f>F12+F13+F14+F15+F16</f>
        <v>5168</v>
      </c>
      <c r="G46" s="28"/>
      <c r="H46" s="36"/>
      <c r="I46" s="32"/>
      <c r="J46" s="28"/>
      <c r="K46" s="28"/>
      <c r="L46" s="28"/>
      <c r="M46" s="28"/>
      <c r="N46" s="28"/>
      <c r="O46" s="28"/>
      <c r="P46" s="28"/>
      <c r="Q46" s="28"/>
      <c r="R46" s="29"/>
    </row>
    <row r="47" spans="1:18" ht="12.75">
      <c r="A47" s="18" t="s">
        <v>141</v>
      </c>
      <c r="B47" s="28"/>
      <c r="C47" s="28"/>
      <c r="D47" s="28"/>
      <c r="E47" s="28"/>
      <c r="F47" s="36">
        <f>(($G$31-F30-F29)*0.13)</f>
        <v>442.77285000000006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</row>
    <row r="48" spans="1:18" ht="12.75">
      <c r="A48" s="1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</row>
    <row r="49" spans="1:18" ht="12.75">
      <c r="A49" s="18" t="s">
        <v>142</v>
      </c>
      <c r="B49" s="28"/>
      <c r="C49" s="28"/>
      <c r="D49" s="28"/>
      <c r="E49" s="28"/>
      <c r="F49" s="28"/>
      <c r="G49" s="63">
        <f>SUM(F46:F47)</f>
        <v>5610.77285</v>
      </c>
      <c r="H49" s="28"/>
      <c r="I49" s="28"/>
      <c r="J49" s="32" t="s">
        <v>106</v>
      </c>
      <c r="K49" s="28"/>
      <c r="L49" s="28"/>
      <c r="M49" s="28"/>
      <c r="N49" s="28"/>
      <c r="O49" s="28"/>
      <c r="P49" s="28"/>
      <c r="Q49" s="28"/>
      <c r="R49" s="29"/>
    </row>
    <row r="50" spans="1:18" ht="12.7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2"/>
    </row>
  </sheetData>
  <sheetProtection selectLockedCells="1" selectUnlockedCells="1"/>
  <printOptions/>
  <pageMargins left="0.25" right="0.25" top="0.5" bottom="0.5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</dc:creator>
  <cp:keywords/>
  <dc:description/>
  <cp:lastModifiedBy>Ken Myers</cp:lastModifiedBy>
  <cp:lastPrinted>2003-01-28T00:37:27Z</cp:lastPrinted>
  <dcterms:created xsi:type="dcterms:W3CDTF">2002-10-01T01:13:36Z</dcterms:created>
  <dcterms:modified xsi:type="dcterms:W3CDTF">2019-06-16T13:10:30Z</dcterms:modified>
  <cp:category/>
  <cp:version/>
  <cp:contentType/>
  <cp:contentStatus/>
  <cp:revision>42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529160604</vt:i4>
  </property>
  <property fmtid="{D5CDD505-2E9C-101B-9397-08002B2CF9AE}" pid="3" name="_AuthorEmail">
    <vt:lpwstr>davidlyon@shaw.ca</vt:lpwstr>
  </property>
  <property fmtid="{D5CDD505-2E9C-101B-9397-08002B2CF9AE}" pid="4" name="_AuthorEmailDisplayName">
    <vt:lpwstr>David Lyon</vt:lpwstr>
  </property>
  <property fmtid="{D5CDD505-2E9C-101B-9397-08002B2CF9AE}" pid="5" name="_EmailSubject">
    <vt:lpwstr>Towing Worksheet</vt:lpwstr>
  </property>
</Properties>
</file>